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defaultThemeVersion="124226"/>
  <mc:AlternateContent xmlns:mc="http://schemas.openxmlformats.org/markup-compatibility/2006">
    <mc:Choice Requires="x15">
      <x15ac:absPath xmlns:x15ac="http://schemas.microsoft.com/office/spreadsheetml/2010/11/ac" url="C:\Users\JeremyHolzner\Downloads\"/>
    </mc:Choice>
  </mc:AlternateContent>
  <xr:revisionPtr revIDLastSave="0" documentId="8_{BA89E705-6C1C-4E6A-ABBC-EAD3DC4487ED}" xr6:coauthVersionLast="36" xr6:coauthVersionMax="36" xr10:uidLastSave="{00000000-0000-0000-0000-000000000000}"/>
  <bookViews>
    <workbookView xWindow="0" yWindow="0" windowWidth="25245" windowHeight="10095" tabRatio="946" xr2:uid="{00000000-000D-0000-FFFF-FFFF00000000}"/>
  </bookViews>
  <sheets>
    <sheet name="Summary" sheetId="1" r:id="rId1"/>
    <sheet name="T's &amp; C's" sheetId="17" r:id="rId2"/>
    <sheet name="1. Fascias" sheetId="56" r:id="rId3"/>
    <sheet name="2. Power &amp; Lighting" sheetId="42" r:id="rId4"/>
    <sheet name="3. Shell Scheme Extras " sheetId="51" r:id="rId5"/>
    <sheet name="Shell Scheme Extras - Image" sheetId="50" r:id="rId6"/>
    <sheet name="4. Branding" sheetId="48" r:id="rId7"/>
    <sheet name="Branding Images" sheetId="59" r:id="rId8"/>
    <sheet name="Graphic Specifications" sheetId="49" r:id="rId9"/>
    <sheet name="5. Instant Packages" sheetId="54" r:id="rId10"/>
    <sheet name="Instant Package Images" sheetId="55" r:id="rId11"/>
    <sheet name="6. Furniture " sheetId="57" r:id="rId12"/>
    <sheet name="Furniture Images " sheetId="58" r:id="rId13"/>
    <sheet name="7. AV &amp; IT" sheetId="15" r:id="rId14"/>
  </sheets>
  <externalReferences>
    <externalReference r:id="rId15"/>
  </externalReferences>
  <definedNames>
    <definedName name="_xlnm._FilterDatabase" localSheetId="9" hidden="1">'5. Instant Packages'!$O$20:$P$20</definedName>
    <definedName name="_xlnm._FilterDatabase" localSheetId="11" hidden="1">'6. Furniture '!$Q$1:$Q$126</definedName>
    <definedName name="_xlnm.Print_Area" localSheetId="2">'1. Fascias'!$A$1:$Q$64</definedName>
    <definedName name="_xlnm.Print_Area" localSheetId="3">'2. Power &amp; Lighting'!$A$1:$U$57</definedName>
    <definedName name="_xlnm.Print_Area" localSheetId="4">'3. Shell Scheme Extras '!$A$1:$S$54</definedName>
    <definedName name="_xlnm.Print_Area" localSheetId="6">'4. Branding'!$A$1:$U$65</definedName>
    <definedName name="_xlnm.Print_Area" localSheetId="9">'5. Instant Packages'!$A$1:$T$52</definedName>
    <definedName name="_xlnm.Print_Area" localSheetId="11">'6. Furniture '!$A$1:$S$126</definedName>
    <definedName name="_xlnm.Print_Area" localSheetId="13">'7. AV &amp; IT'!$A$1:$Q$77</definedName>
    <definedName name="_xlnm.Print_Area" localSheetId="7">'Branding Images'!$A$1:$Q$96</definedName>
    <definedName name="_xlnm.Print_Area" localSheetId="12">'Furniture Images '!$A$1:$M$186</definedName>
    <definedName name="_xlnm.Print_Area" localSheetId="8">'Graphic Specifications'!$A$1:$K$56</definedName>
    <definedName name="_xlnm.Print_Area" localSheetId="10">'Instant Package Images'!$A$1:$M$112</definedName>
    <definedName name="_xlnm.Print_Area" localSheetId="5">'Shell Scheme Extras - Image'!$A$1:$N$80</definedName>
    <definedName name="_xlnm.Print_Area" localSheetId="0">Summary!$A$1:$AA$66</definedName>
    <definedName name="_xlnm.Print_Titles" localSheetId="9">'5. Instant Packages'!$1:$17</definedName>
    <definedName name="_xlnm.Print_Titles" localSheetId="11">'6. Furniture '!$1:$18</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K50" i="56" l="1"/>
  <c r="O50" i="56" s="1"/>
  <c r="O52" i="56" s="1"/>
  <c r="M50" i="56"/>
  <c r="S50" i="56"/>
  <c r="T50" i="56" s="1"/>
  <c r="O36" i="54"/>
  <c r="O35" i="54"/>
  <c r="O34" i="54"/>
  <c r="O33" i="54"/>
  <c r="O32" i="54"/>
  <c r="O25" i="54"/>
  <c r="O24" i="54"/>
  <c r="O23" i="54"/>
  <c r="O22" i="54"/>
  <c r="O21" i="54"/>
  <c r="M28" i="56"/>
  <c r="M29" i="56"/>
  <c r="M30" i="56"/>
  <c r="M27" i="56"/>
  <c r="S28" i="56"/>
  <c r="T28" i="56" s="1"/>
  <c r="S29" i="56"/>
  <c r="T29" i="56" s="1"/>
  <c r="S30" i="56"/>
  <c r="T30" i="56"/>
  <c r="T27" i="56"/>
  <c r="S27" i="56"/>
  <c r="M18" i="42"/>
  <c r="M19" i="42"/>
  <c r="M20" i="42"/>
  <c r="M21" i="42"/>
  <c r="M22" i="42"/>
  <c r="M23" i="42"/>
  <c r="M24" i="42"/>
  <c r="M25" i="42"/>
  <c r="M26" i="42"/>
  <c r="M27" i="42"/>
  <c r="O27" i="42" s="1"/>
  <c r="M28" i="42"/>
  <c r="M29" i="42"/>
  <c r="M30" i="42"/>
  <c r="M31" i="42"/>
  <c r="M32" i="42"/>
  <c r="M33" i="42"/>
  <c r="M34" i="42"/>
  <c r="M17" i="42"/>
  <c r="X18" i="42"/>
  <c r="Y18" i="42" s="1"/>
  <c r="X19" i="42"/>
  <c r="Y19" i="42" s="1"/>
  <c r="X20" i="42"/>
  <c r="Y20" i="42"/>
  <c r="X21" i="42"/>
  <c r="Y21" i="42"/>
  <c r="X22" i="42"/>
  <c r="Y22" i="42"/>
  <c r="X23" i="42"/>
  <c r="Y23" i="42" s="1"/>
  <c r="X24" i="42"/>
  <c r="Y24" i="42"/>
  <c r="X25" i="42"/>
  <c r="Y25" i="42"/>
  <c r="X26" i="42"/>
  <c r="Y26" i="42"/>
  <c r="X27" i="42"/>
  <c r="Y27" i="42" s="1"/>
  <c r="X28" i="42"/>
  <c r="Y28" i="42"/>
  <c r="X29" i="42"/>
  <c r="Y29" i="42"/>
  <c r="X30" i="42"/>
  <c r="Y30" i="42"/>
  <c r="X31" i="42"/>
  <c r="Y31" i="42" s="1"/>
  <c r="X32" i="42"/>
  <c r="Y32" i="42"/>
  <c r="X33" i="42"/>
  <c r="Y33" i="42"/>
  <c r="X34" i="42"/>
  <c r="Y34" i="42"/>
  <c r="X35" i="42"/>
  <c r="Y35" i="42" s="1"/>
  <c r="X36" i="42"/>
  <c r="Y36" i="42"/>
  <c r="X17" i="42"/>
  <c r="Y17" i="42" s="1"/>
  <c r="M41" i="51"/>
  <c r="M40" i="51"/>
  <c r="M36" i="51"/>
  <c r="M37" i="51"/>
  <c r="M38" i="51"/>
  <c r="M35" i="51"/>
  <c r="M32" i="51"/>
  <c r="M33" i="51"/>
  <c r="M31" i="51"/>
  <c r="M25" i="51"/>
  <c r="M26" i="51"/>
  <c r="M27" i="51"/>
  <c r="M28" i="51"/>
  <c r="M29" i="51"/>
  <c r="M24" i="51"/>
  <c r="M18" i="51"/>
  <c r="M19" i="51"/>
  <c r="M20" i="51"/>
  <c r="M21" i="51"/>
  <c r="M22" i="51"/>
  <c r="M17" i="51"/>
  <c r="V33" i="51"/>
  <c r="W33" i="51" s="1"/>
  <c r="V32" i="51"/>
  <c r="W32" i="51" s="1"/>
  <c r="V31" i="51"/>
  <c r="W31" i="51" s="1"/>
  <c r="V40" i="51"/>
  <c r="W40" i="51" s="1"/>
  <c r="V35" i="51"/>
  <c r="W35" i="51" s="1"/>
  <c r="V36" i="51"/>
  <c r="W36" i="51"/>
  <c r="V37" i="51"/>
  <c r="W37" i="51"/>
  <c r="V38" i="51"/>
  <c r="W38" i="51"/>
  <c r="V41" i="51"/>
  <c r="W41" i="51" s="1"/>
  <c r="V24" i="51"/>
  <c r="W24" i="51" s="1"/>
  <c r="V25" i="51"/>
  <c r="W25" i="51"/>
  <c r="V26" i="51"/>
  <c r="W26" i="51"/>
  <c r="V27" i="51"/>
  <c r="W27" i="51" s="1"/>
  <c r="V28" i="51"/>
  <c r="W28" i="51" s="1"/>
  <c r="V29" i="51"/>
  <c r="W29" i="51"/>
  <c r="V18" i="51"/>
  <c r="W18" i="51" s="1"/>
  <c r="V19" i="51"/>
  <c r="W19" i="51" s="1"/>
  <c r="V20" i="51"/>
  <c r="W20" i="51"/>
  <c r="V21" i="51"/>
  <c r="W21" i="51"/>
  <c r="V22" i="51"/>
  <c r="W22" i="51"/>
  <c r="V17" i="51"/>
  <c r="W17" i="51" s="1"/>
  <c r="M26" i="48"/>
  <c r="M27" i="48"/>
  <c r="M28" i="48"/>
  <c r="M29" i="48"/>
  <c r="M30" i="48"/>
  <c r="M31" i="48"/>
  <c r="M25" i="48"/>
  <c r="M42" i="48"/>
  <c r="M43" i="48"/>
  <c r="M44" i="48"/>
  <c r="M45" i="48"/>
  <c r="M46" i="48"/>
  <c r="M47" i="48"/>
  <c r="M48" i="48"/>
  <c r="M41" i="48"/>
  <c r="X42" i="48"/>
  <c r="Y42" i="48"/>
  <c r="X43" i="48"/>
  <c r="Y43" i="48" s="1"/>
  <c r="X44" i="48"/>
  <c r="Y44" i="48"/>
  <c r="X45" i="48"/>
  <c r="Y45" i="48"/>
  <c r="X46" i="48"/>
  <c r="Y46" i="48"/>
  <c r="X47" i="48"/>
  <c r="Y47" i="48" s="1"/>
  <c r="X48" i="48"/>
  <c r="Y48" i="48"/>
  <c r="Y41" i="48"/>
  <c r="X41" i="48"/>
  <c r="X31" i="48"/>
  <c r="Y31" i="48" s="1"/>
  <c r="X30" i="48"/>
  <c r="Y30" i="48" s="1"/>
  <c r="X29" i="48"/>
  <c r="Y29" i="48" s="1"/>
  <c r="X26" i="48"/>
  <c r="Y26" i="48" s="1"/>
  <c r="X27" i="48"/>
  <c r="Y27" i="48" s="1"/>
  <c r="X28" i="48"/>
  <c r="Y28" i="48"/>
  <c r="X25" i="48"/>
  <c r="Y25" i="48" s="1"/>
  <c r="M21" i="15"/>
  <c r="M22" i="15"/>
  <c r="M23" i="15"/>
  <c r="M24" i="15"/>
  <c r="M25" i="15"/>
  <c r="M26" i="15"/>
  <c r="M27" i="15"/>
  <c r="M28" i="15"/>
  <c r="M29" i="15"/>
  <c r="M30" i="15"/>
  <c r="M31" i="15"/>
  <c r="M32" i="15"/>
  <c r="M33" i="15"/>
  <c r="M20" i="15"/>
  <c r="AA21" i="15"/>
  <c r="AB21" i="15"/>
  <c r="AA22" i="15"/>
  <c r="AB22" i="15" s="1"/>
  <c r="AA23" i="15"/>
  <c r="AB23" i="15" s="1"/>
  <c r="AA24" i="15"/>
  <c r="AB24" i="15"/>
  <c r="AA25" i="15"/>
  <c r="AB25" i="15"/>
  <c r="AA26" i="15"/>
  <c r="AB26" i="15" s="1"/>
  <c r="AA27" i="15"/>
  <c r="AB27" i="15" s="1"/>
  <c r="AA28" i="15"/>
  <c r="AB28" i="15"/>
  <c r="AA29" i="15"/>
  <c r="AB29" i="15"/>
  <c r="AA30" i="15"/>
  <c r="AB30" i="15" s="1"/>
  <c r="AA31" i="15"/>
  <c r="AB31" i="15" s="1"/>
  <c r="AA32" i="15"/>
  <c r="AB32" i="15"/>
  <c r="AA33" i="15"/>
  <c r="AB33" i="15"/>
  <c r="AA20" i="15"/>
  <c r="AB20" i="15" s="1"/>
  <c r="O104" i="57"/>
  <c r="O105" i="57"/>
  <c r="O106" i="57"/>
  <c r="O107" i="57"/>
  <c r="O108" i="57"/>
  <c r="O109" i="57"/>
  <c r="O110" i="57"/>
  <c r="O111" i="57"/>
  <c r="O112" i="57"/>
  <c r="O103" i="57"/>
  <c r="O100" i="57"/>
  <c r="O101" i="57"/>
  <c r="O99" i="57"/>
  <c r="O92" i="57"/>
  <c r="O93" i="57"/>
  <c r="O94" i="57"/>
  <c r="O95" i="57"/>
  <c r="O96" i="57"/>
  <c r="O97" i="57"/>
  <c r="O91" i="57"/>
  <c r="O83" i="57"/>
  <c r="O84" i="57"/>
  <c r="O85" i="57"/>
  <c r="O86" i="57"/>
  <c r="O87" i="57"/>
  <c r="O88" i="57"/>
  <c r="O89" i="57"/>
  <c r="O82" i="57"/>
  <c r="O77" i="57"/>
  <c r="O78" i="57"/>
  <c r="O79" i="57"/>
  <c r="O80" i="57"/>
  <c r="O76" i="57"/>
  <c r="O73" i="57"/>
  <c r="O74" i="57"/>
  <c r="O72" i="57"/>
  <c r="O60" i="57"/>
  <c r="O61" i="57"/>
  <c r="O62" i="57"/>
  <c r="O63" i="57"/>
  <c r="O64" i="57"/>
  <c r="O65" i="57"/>
  <c r="O66" i="57"/>
  <c r="O67" i="57"/>
  <c r="O68" i="57"/>
  <c r="O69" i="57"/>
  <c r="O70" i="57"/>
  <c r="O59" i="57"/>
  <c r="O45" i="57"/>
  <c r="O46" i="57"/>
  <c r="O47" i="57"/>
  <c r="O48" i="57"/>
  <c r="O49" i="57"/>
  <c r="O50" i="57"/>
  <c r="O51" i="57"/>
  <c r="O52" i="57"/>
  <c r="O53" i="57"/>
  <c r="O54" i="57"/>
  <c r="O55" i="57"/>
  <c r="O56" i="57"/>
  <c r="O57" i="57"/>
  <c r="O44" i="57"/>
  <c r="O41" i="57"/>
  <c r="O42" i="57"/>
  <c r="O40" i="57"/>
  <c r="O31" i="57"/>
  <c r="O32" i="57"/>
  <c r="O33" i="57"/>
  <c r="O34" i="57"/>
  <c r="O35" i="57"/>
  <c r="O36" i="57"/>
  <c r="O37" i="57"/>
  <c r="O38" i="57"/>
  <c r="O30" i="57"/>
  <c r="O21" i="57"/>
  <c r="O22" i="57"/>
  <c r="O23" i="57"/>
  <c r="O24" i="57"/>
  <c r="O25" i="57"/>
  <c r="O26" i="57"/>
  <c r="O27" i="57"/>
  <c r="O28" i="57"/>
  <c r="O20" i="57"/>
  <c r="X21" i="57"/>
  <c r="X22" i="57"/>
  <c r="X23" i="57"/>
  <c r="X24" i="57"/>
  <c r="X25" i="57"/>
  <c r="Y25" i="57" s="1"/>
  <c r="X26" i="57"/>
  <c r="Y26" i="57" s="1"/>
  <c r="X27" i="57"/>
  <c r="X28" i="57"/>
  <c r="X29" i="57"/>
  <c r="X30" i="57"/>
  <c r="X31" i="57"/>
  <c r="X32" i="57"/>
  <c r="X33" i="57"/>
  <c r="Y33" i="57" s="1"/>
  <c r="X34" i="57"/>
  <c r="Y34" i="57" s="1"/>
  <c r="X35" i="57"/>
  <c r="X36" i="57"/>
  <c r="X37" i="57"/>
  <c r="X38" i="57"/>
  <c r="X39" i="57"/>
  <c r="X40" i="57"/>
  <c r="X41" i="57"/>
  <c r="Y41" i="57" s="1"/>
  <c r="X42" i="57"/>
  <c r="Y42" i="57" s="1"/>
  <c r="X43" i="57"/>
  <c r="X44" i="57"/>
  <c r="X45" i="57"/>
  <c r="X46" i="57"/>
  <c r="X47" i="57"/>
  <c r="X48" i="57"/>
  <c r="X49" i="57"/>
  <c r="Y49" i="57" s="1"/>
  <c r="X50" i="57"/>
  <c r="Y50" i="57" s="1"/>
  <c r="X51" i="57"/>
  <c r="X52" i="57"/>
  <c r="X53" i="57"/>
  <c r="X54" i="57"/>
  <c r="X55" i="57"/>
  <c r="X56" i="57"/>
  <c r="X57" i="57"/>
  <c r="Y57" i="57" s="1"/>
  <c r="X58" i="57"/>
  <c r="Y58" i="57" s="1"/>
  <c r="X59" i="57"/>
  <c r="X60" i="57"/>
  <c r="X61" i="57"/>
  <c r="X62" i="57"/>
  <c r="X63" i="57"/>
  <c r="X64" i="57"/>
  <c r="X65" i="57"/>
  <c r="Y65" i="57" s="1"/>
  <c r="X66" i="57"/>
  <c r="Y66" i="57" s="1"/>
  <c r="X67" i="57"/>
  <c r="X68" i="57"/>
  <c r="X69" i="57"/>
  <c r="X70" i="57"/>
  <c r="X71" i="57"/>
  <c r="X72" i="57"/>
  <c r="X73" i="57"/>
  <c r="Y73" i="57" s="1"/>
  <c r="X74" i="57"/>
  <c r="Y74" i="57" s="1"/>
  <c r="X75" i="57"/>
  <c r="X76" i="57"/>
  <c r="X77" i="57"/>
  <c r="X78" i="57"/>
  <c r="X79" i="57"/>
  <c r="X80" i="57"/>
  <c r="X81" i="57"/>
  <c r="Y81" i="57" s="1"/>
  <c r="X82" i="57"/>
  <c r="Y82" i="57" s="1"/>
  <c r="X83" i="57"/>
  <c r="X84" i="57"/>
  <c r="X85" i="57"/>
  <c r="X86" i="57"/>
  <c r="X87" i="57"/>
  <c r="X88" i="57"/>
  <c r="X89" i="57"/>
  <c r="Y89" i="57" s="1"/>
  <c r="X90" i="57"/>
  <c r="Y90" i="57" s="1"/>
  <c r="X91" i="57"/>
  <c r="X92" i="57"/>
  <c r="X93" i="57"/>
  <c r="X94" i="57"/>
  <c r="X95" i="57"/>
  <c r="X96" i="57"/>
  <c r="X97" i="57"/>
  <c r="Y97" i="57" s="1"/>
  <c r="X98" i="57"/>
  <c r="Y98" i="57" s="1"/>
  <c r="X99" i="57"/>
  <c r="X100" i="57"/>
  <c r="X101" i="57"/>
  <c r="X102" i="57"/>
  <c r="X103" i="57"/>
  <c r="X104" i="57"/>
  <c r="X105" i="57"/>
  <c r="Y105" i="57" s="1"/>
  <c r="X106" i="57"/>
  <c r="Y106" i="57" s="1"/>
  <c r="X107" i="57"/>
  <c r="X108" i="57"/>
  <c r="X109" i="57"/>
  <c r="X110" i="57"/>
  <c r="X111" i="57"/>
  <c r="X112" i="57"/>
  <c r="X20" i="57"/>
  <c r="Y20" i="57" s="1"/>
  <c r="Y21" i="57"/>
  <c r="Y22" i="57"/>
  <c r="Y23" i="57"/>
  <c r="Y24" i="57"/>
  <c r="Y27" i="57"/>
  <c r="Y28" i="57"/>
  <c r="Y29" i="57"/>
  <c r="Y30" i="57"/>
  <c r="Y31" i="57"/>
  <c r="Y32" i="57"/>
  <c r="Y35" i="57"/>
  <c r="Y36" i="57"/>
  <c r="Y37" i="57"/>
  <c r="Y38" i="57"/>
  <c r="Y39" i="57"/>
  <c r="Y40" i="57"/>
  <c r="Y43" i="57"/>
  <c r="Y44" i="57"/>
  <c r="Y45" i="57"/>
  <c r="Y46" i="57"/>
  <c r="Y47" i="57"/>
  <c r="Y48" i="57"/>
  <c r="Y51" i="57"/>
  <c r="Y52" i="57"/>
  <c r="Y53" i="57"/>
  <c r="Y54" i="57"/>
  <c r="Y55" i="57"/>
  <c r="Y56" i="57"/>
  <c r="Y59" i="57"/>
  <c r="Y60" i="57"/>
  <c r="Y61" i="57"/>
  <c r="Y62" i="57"/>
  <c r="Y63" i="57"/>
  <c r="Y64" i="57"/>
  <c r="Y67" i="57"/>
  <c r="Y68" i="57"/>
  <c r="Y69" i="57"/>
  <c r="Y70" i="57"/>
  <c r="Y71" i="57"/>
  <c r="Y72" i="57"/>
  <c r="Y75" i="57"/>
  <c r="Y76" i="57"/>
  <c r="Y77" i="57"/>
  <c r="Y78" i="57"/>
  <c r="Y79" i="57"/>
  <c r="Y80" i="57"/>
  <c r="Y83" i="57"/>
  <c r="Y84" i="57"/>
  <c r="Y85" i="57"/>
  <c r="Y86" i="57"/>
  <c r="Y87" i="57"/>
  <c r="Y88" i="57"/>
  <c r="Y91" i="57"/>
  <c r="Y92" i="57"/>
  <c r="Y93" i="57"/>
  <c r="Y94" i="57"/>
  <c r="Y95" i="57"/>
  <c r="Y96" i="57"/>
  <c r="Y99" i="57"/>
  <c r="Y100" i="57"/>
  <c r="Y101" i="57"/>
  <c r="Y102" i="57"/>
  <c r="Y103" i="57"/>
  <c r="Y104" i="57"/>
  <c r="Y107" i="57"/>
  <c r="Y108" i="57"/>
  <c r="Y109" i="57"/>
  <c r="Y110" i="57"/>
  <c r="Y111" i="57"/>
  <c r="Y112" i="57"/>
  <c r="B124" i="57"/>
  <c r="B50" i="54"/>
  <c r="B61" i="56"/>
  <c r="O25" i="42"/>
  <c r="O26" i="42"/>
  <c r="K10" i="15"/>
  <c r="E10" i="15"/>
  <c r="J10" i="57"/>
  <c r="E10" i="57"/>
  <c r="M10" i="54"/>
  <c r="E10" i="54"/>
  <c r="K8" i="48"/>
  <c r="E8" i="48"/>
  <c r="K8" i="51"/>
  <c r="E8" i="51"/>
  <c r="K8" i="42"/>
  <c r="E8" i="42"/>
  <c r="K10" i="56"/>
  <c r="E10" i="56"/>
  <c r="O53" i="56" l="1"/>
  <c r="O54" i="56" s="1"/>
  <c r="R31" i="42"/>
  <c r="S31" i="42" s="1"/>
  <c r="T31" i="42" s="1"/>
  <c r="U31" i="42" s="1"/>
  <c r="O31" i="42"/>
  <c r="O34" i="42"/>
  <c r="O32" i="42"/>
  <c r="O33" i="42"/>
  <c r="R29" i="42" l="1"/>
  <c r="S29" i="42" s="1"/>
  <c r="T29" i="42" s="1"/>
  <c r="U29" i="42" s="1"/>
  <c r="O30" i="42"/>
  <c r="O29" i="42" l="1"/>
  <c r="R30" i="42"/>
  <c r="S30" i="42" s="1"/>
  <c r="T30" i="42" s="1"/>
  <c r="U30" i="42" s="1"/>
  <c r="O27" i="15" l="1"/>
  <c r="O28" i="15"/>
  <c r="O33" i="15"/>
  <c r="O30" i="15"/>
  <c r="O31" i="15"/>
  <c r="O32" i="15"/>
  <c r="R32" i="15"/>
  <c r="S32" i="15" s="1"/>
  <c r="T32" i="15" s="1"/>
  <c r="U32" i="15" s="1"/>
  <c r="R31" i="15"/>
  <c r="S31" i="15" s="1"/>
  <c r="T31" i="15" s="1"/>
  <c r="U31" i="15" s="1"/>
  <c r="R30" i="15"/>
  <c r="S30" i="15" s="1"/>
  <c r="T30" i="15" s="1"/>
  <c r="U30" i="15" s="1"/>
  <c r="X32" i="15"/>
  <c r="Y32" i="15" s="1"/>
  <c r="X31" i="15"/>
  <c r="Y31" i="15" s="1"/>
  <c r="X30" i="15"/>
  <c r="Y30" i="15" s="1"/>
  <c r="X33" i="15"/>
  <c r="Y33" i="15" s="1"/>
  <c r="X29" i="15"/>
  <c r="Y29" i="15" s="1"/>
  <c r="X26" i="15"/>
  <c r="Y26" i="15" s="1"/>
  <c r="X25" i="15"/>
  <c r="Y25" i="15" s="1"/>
  <c r="X24" i="15"/>
  <c r="Y24" i="15" s="1"/>
  <c r="X23" i="15"/>
  <c r="Y23" i="15" s="1"/>
  <c r="X22" i="15"/>
  <c r="Y22" i="15" s="1"/>
  <c r="X21" i="15"/>
  <c r="Y21" i="15" s="1"/>
  <c r="X20" i="15"/>
  <c r="Y20" i="15" s="1"/>
  <c r="U111" i="57"/>
  <c r="V111" i="57" s="1"/>
  <c r="Q111" i="57"/>
  <c r="U110" i="57"/>
  <c r="V110" i="57" s="1"/>
  <c r="Q110" i="57"/>
  <c r="U112" i="57"/>
  <c r="V112" i="57" s="1"/>
  <c r="Q112" i="57"/>
  <c r="U101" i="57"/>
  <c r="V101" i="57" s="1"/>
  <c r="U100" i="57"/>
  <c r="V100" i="57" s="1"/>
  <c r="U99" i="57"/>
  <c r="V99" i="57" s="1"/>
  <c r="U97" i="57"/>
  <c r="V97" i="57" s="1"/>
  <c r="U96" i="57"/>
  <c r="V96" i="57" s="1"/>
  <c r="U95" i="57"/>
  <c r="V95" i="57" s="1"/>
  <c r="U94" i="57"/>
  <c r="V94" i="57" s="1"/>
  <c r="U93" i="57"/>
  <c r="V93" i="57" s="1"/>
  <c r="U92" i="57"/>
  <c r="V92" i="57" s="1"/>
  <c r="U91" i="57"/>
  <c r="V91" i="57" s="1"/>
  <c r="Q97" i="57"/>
  <c r="Q96" i="57"/>
  <c r="U89" i="57"/>
  <c r="V89" i="57" s="1"/>
  <c r="U88" i="57"/>
  <c r="V88" i="57" s="1"/>
  <c r="U87" i="57"/>
  <c r="V87" i="57" s="1"/>
  <c r="U86" i="57"/>
  <c r="V86" i="57" s="1"/>
  <c r="U85" i="57"/>
  <c r="V85" i="57" s="1"/>
  <c r="U84" i="57"/>
  <c r="V84" i="57" s="1"/>
  <c r="U83" i="57"/>
  <c r="V83" i="57" s="1"/>
  <c r="U82" i="57"/>
  <c r="V82" i="57" s="1"/>
  <c r="U80" i="57"/>
  <c r="V80" i="57" s="1"/>
  <c r="U79" i="57"/>
  <c r="V79" i="57" s="1"/>
  <c r="U78" i="57"/>
  <c r="V78" i="57" s="1"/>
  <c r="U77" i="57"/>
  <c r="V77" i="57" s="1"/>
  <c r="U76" i="57"/>
  <c r="V76" i="57" s="1"/>
  <c r="U67" i="57"/>
  <c r="V67" i="57" s="1"/>
  <c r="Q67" i="57"/>
  <c r="U66" i="57"/>
  <c r="V66" i="57" s="1"/>
  <c r="Q66" i="57"/>
  <c r="U65" i="57"/>
  <c r="V65" i="57" s="1"/>
  <c r="Q65" i="57"/>
  <c r="U64" i="57"/>
  <c r="V64" i="57" s="1"/>
  <c r="Q64" i="57"/>
  <c r="U68" i="57"/>
  <c r="V68" i="57" s="1"/>
  <c r="Q68" i="57"/>
  <c r="U69" i="57"/>
  <c r="V69" i="57" s="1"/>
  <c r="Q69" i="57"/>
  <c r="U53" i="57"/>
  <c r="V53" i="57" s="1"/>
  <c r="Q53" i="57"/>
  <c r="U52" i="57"/>
  <c r="V52" i="57" s="1"/>
  <c r="Q52" i="57"/>
  <c r="U55" i="57"/>
  <c r="V55" i="57" s="1"/>
  <c r="Q55" i="57"/>
  <c r="U54" i="57"/>
  <c r="V54" i="57" s="1"/>
  <c r="Q54" i="57"/>
  <c r="U49" i="57"/>
  <c r="V49" i="57" s="1"/>
  <c r="Q49" i="57"/>
  <c r="U48" i="57"/>
  <c r="V48" i="57" s="1"/>
  <c r="Q48" i="57"/>
  <c r="U51" i="57"/>
  <c r="V51" i="57" s="1"/>
  <c r="Q51" i="57"/>
  <c r="U50" i="57"/>
  <c r="V50" i="57" s="1"/>
  <c r="Q50" i="57"/>
  <c r="U70" i="57"/>
  <c r="V70" i="57" s="1"/>
  <c r="U63" i="57"/>
  <c r="V63" i="57" s="1"/>
  <c r="U62" i="57"/>
  <c r="V62" i="57" s="1"/>
  <c r="U61" i="57"/>
  <c r="V61" i="57" s="1"/>
  <c r="U60" i="57"/>
  <c r="V60" i="57" s="1"/>
  <c r="U59" i="57"/>
  <c r="V59" i="57" s="1"/>
  <c r="U57" i="57"/>
  <c r="V57" i="57" s="1"/>
  <c r="U56" i="57"/>
  <c r="V56" i="57" s="1"/>
  <c r="U47" i="57"/>
  <c r="V47" i="57" s="1"/>
  <c r="U46" i="57"/>
  <c r="V46" i="57" s="1"/>
  <c r="U45" i="57"/>
  <c r="V45" i="57" s="1"/>
  <c r="U44" i="57"/>
  <c r="V44" i="57" s="1"/>
  <c r="U109" i="57"/>
  <c r="V109" i="57" s="1"/>
  <c r="U108" i="57"/>
  <c r="V108" i="57" s="1"/>
  <c r="U107" i="57"/>
  <c r="V107" i="57" s="1"/>
  <c r="U106" i="57"/>
  <c r="V106" i="57" s="1"/>
  <c r="U105" i="57"/>
  <c r="V105" i="57" s="1"/>
  <c r="U104" i="57"/>
  <c r="V104" i="57" s="1"/>
  <c r="U103" i="57"/>
  <c r="V103" i="57" s="1"/>
  <c r="U74" i="57"/>
  <c r="V74" i="57" s="1"/>
  <c r="U73" i="57"/>
  <c r="V73" i="57" s="1"/>
  <c r="U72" i="57"/>
  <c r="V72" i="57" s="1"/>
  <c r="U42" i="57"/>
  <c r="V42" i="57" s="1"/>
  <c r="U41" i="57"/>
  <c r="V41" i="57" s="1"/>
  <c r="U40" i="57"/>
  <c r="V40" i="57" s="1"/>
  <c r="U38" i="57"/>
  <c r="V38" i="57" s="1"/>
  <c r="U37" i="57"/>
  <c r="V37" i="57" s="1"/>
  <c r="U36" i="57"/>
  <c r="V36" i="57" s="1"/>
  <c r="U35" i="57"/>
  <c r="V35" i="57" s="1"/>
  <c r="U34" i="57"/>
  <c r="V34" i="57" s="1"/>
  <c r="U33" i="57"/>
  <c r="V33" i="57" s="1"/>
  <c r="U32" i="57"/>
  <c r="V32" i="57" s="1"/>
  <c r="U31" i="57"/>
  <c r="V31" i="57" s="1"/>
  <c r="U30" i="57"/>
  <c r="V30" i="57" s="1"/>
  <c r="Q36" i="57"/>
  <c r="Q35" i="57"/>
  <c r="Q33" i="57"/>
  <c r="Q34" i="57"/>
  <c r="Q37" i="57"/>
  <c r="U21" i="57"/>
  <c r="V21" i="57" s="1"/>
  <c r="U22" i="57"/>
  <c r="V22" i="57" s="1"/>
  <c r="U23" i="57"/>
  <c r="V23" i="57" s="1"/>
  <c r="U24" i="57"/>
  <c r="V24" i="57" s="1"/>
  <c r="U25" i="57"/>
  <c r="V25" i="57" s="1"/>
  <c r="U26" i="57"/>
  <c r="V26" i="57" s="1"/>
  <c r="U27" i="57"/>
  <c r="V27" i="57" s="1"/>
  <c r="U28" i="57"/>
  <c r="V28" i="57" s="1"/>
  <c r="U20" i="57"/>
  <c r="V20" i="57" s="1"/>
  <c r="Q26" i="57"/>
  <c r="Q25" i="57"/>
  <c r="Q24" i="57"/>
  <c r="B71" i="15"/>
  <c r="C120" i="57"/>
  <c r="C46" i="54"/>
  <c r="O20" i="42"/>
  <c r="C37" i="17" l="1"/>
  <c r="Q101" i="57"/>
  <c r="Q100" i="57"/>
  <c r="Q99" i="57"/>
  <c r="Q95" i="57"/>
  <c r="Q94" i="57"/>
  <c r="Q93" i="57"/>
  <c r="Q92" i="57"/>
  <c r="Q91" i="57"/>
  <c r="Q89" i="57"/>
  <c r="Q88" i="57"/>
  <c r="Q87" i="57"/>
  <c r="Q86" i="57"/>
  <c r="Q85" i="57"/>
  <c r="Q84" i="57"/>
  <c r="Q83" i="57"/>
  <c r="Q82" i="57"/>
  <c r="Q80" i="57"/>
  <c r="Q79" i="57"/>
  <c r="Q78" i="57"/>
  <c r="Q77" i="57"/>
  <c r="Q76" i="57"/>
  <c r="Q74" i="57"/>
  <c r="Q73" i="57"/>
  <c r="Q72" i="57"/>
  <c r="Q70" i="57"/>
  <c r="Q63" i="57"/>
  <c r="Q62" i="57"/>
  <c r="Q61" i="57"/>
  <c r="Q60" i="57"/>
  <c r="Q59" i="57"/>
  <c r="Q57" i="57"/>
  <c r="Q56" i="57"/>
  <c r="Q47" i="57"/>
  <c r="Q46" i="57"/>
  <c r="Q45" i="57"/>
  <c r="Q44" i="57"/>
  <c r="Q109" i="57"/>
  <c r="Q108" i="57"/>
  <c r="Q107" i="57"/>
  <c r="Q106" i="57"/>
  <c r="Q105" i="57"/>
  <c r="Q104" i="57"/>
  <c r="Q103" i="57"/>
  <c r="Q42" i="57"/>
  <c r="Q41" i="57"/>
  <c r="Q40" i="57"/>
  <c r="Q38" i="57"/>
  <c r="Q32" i="57"/>
  <c r="Q31" i="57"/>
  <c r="Q30" i="57"/>
  <c r="Q28" i="57"/>
  <c r="Q27" i="57"/>
  <c r="Q23" i="57"/>
  <c r="Q22" i="57"/>
  <c r="Q21" i="57"/>
  <c r="Q20" i="57"/>
  <c r="B62" i="56"/>
  <c r="C57" i="56"/>
  <c r="O30" i="56"/>
  <c r="O29" i="56"/>
  <c r="O28" i="56"/>
  <c r="O27" i="56"/>
  <c r="O10" i="54"/>
  <c r="P10" i="54"/>
  <c r="Q10" i="54"/>
  <c r="R10" i="54"/>
  <c r="R21" i="54"/>
  <c r="R22" i="54"/>
  <c r="R23" i="54"/>
  <c r="R24" i="54"/>
  <c r="R25" i="54"/>
  <c r="R32" i="54"/>
  <c r="R33" i="54"/>
  <c r="R34" i="54"/>
  <c r="R35" i="54"/>
  <c r="R36" i="54"/>
  <c r="Q114" i="57" l="1"/>
  <c r="O33" i="56"/>
  <c r="Y47" i="1" s="1"/>
  <c r="R41" i="54"/>
  <c r="Y51" i="1" s="1"/>
  <c r="Q115" i="57" l="1"/>
  <c r="Q116" i="57" s="1"/>
  <c r="O34" i="56"/>
  <c r="O35" i="56" s="1"/>
  <c r="R42" i="54"/>
  <c r="R43" i="54" s="1"/>
  <c r="Y52" i="1" l="1"/>
  <c r="Q117" i="57"/>
  <c r="R41" i="51"/>
  <c r="S41" i="51" s="1"/>
  <c r="O40" i="51"/>
  <c r="O32" i="51"/>
  <c r="R33" i="51"/>
  <c r="S33" i="51" s="1"/>
  <c r="O31" i="51"/>
  <c r="O28" i="51"/>
  <c r="R29" i="51"/>
  <c r="S29" i="51" s="1"/>
  <c r="R27" i="51"/>
  <c r="S27" i="51" s="1"/>
  <c r="O25" i="51"/>
  <c r="O19" i="51"/>
  <c r="O20" i="51"/>
  <c r="O21" i="51"/>
  <c r="O22" i="51"/>
  <c r="R17" i="51"/>
  <c r="S17" i="51" s="1"/>
  <c r="R36" i="51"/>
  <c r="S36" i="51" s="1"/>
  <c r="O37" i="51"/>
  <c r="R38" i="51"/>
  <c r="S38" i="51" s="1"/>
  <c r="O35" i="51"/>
  <c r="R47" i="48"/>
  <c r="S47" i="48" s="1"/>
  <c r="T47" i="48" s="1"/>
  <c r="U47" i="48" s="1"/>
  <c r="R42" i="48"/>
  <c r="S42" i="48" s="1"/>
  <c r="T42" i="48" s="1"/>
  <c r="U42" i="48" s="1"/>
  <c r="R43" i="48"/>
  <c r="S43" i="48" s="1"/>
  <c r="T43" i="48" s="1"/>
  <c r="U43" i="48" s="1"/>
  <c r="R44" i="48"/>
  <c r="S44" i="48" s="1"/>
  <c r="T44" i="48" s="1"/>
  <c r="U44" i="48" s="1"/>
  <c r="R45" i="48"/>
  <c r="S45" i="48" s="1"/>
  <c r="T45" i="48" s="1"/>
  <c r="U45" i="48" s="1"/>
  <c r="R46" i="48"/>
  <c r="S46" i="48" s="1"/>
  <c r="T46" i="48" s="1"/>
  <c r="U46" i="48" s="1"/>
  <c r="R41" i="48"/>
  <c r="S41" i="48" s="1"/>
  <c r="T41" i="48" s="1"/>
  <c r="U41" i="48" s="1"/>
  <c r="R26" i="48"/>
  <c r="S26" i="48" s="1"/>
  <c r="T26" i="48" s="1"/>
  <c r="U26" i="48" s="1"/>
  <c r="R30" i="48"/>
  <c r="S30" i="48" s="1"/>
  <c r="T30" i="48" s="1"/>
  <c r="U30" i="48" s="1"/>
  <c r="R31" i="48"/>
  <c r="S31" i="48" s="1"/>
  <c r="T31" i="48" s="1"/>
  <c r="U31" i="48" s="1"/>
  <c r="R25" i="48"/>
  <c r="S25" i="48" s="1"/>
  <c r="T25" i="48" s="1"/>
  <c r="U25" i="48" s="1"/>
  <c r="R21" i="15"/>
  <c r="S21" i="15" s="1"/>
  <c r="T21" i="15" s="1"/>
  <c r="U21" i="15" s="1"/>
  <c r="R22" i="15"/>
  <c r="S22" i="15" s="1"/>
  <c r="T22" i="15" s="1"/>
  <c r="U22" i="15" s="1"/>
  <c r="R23" i="15"/>
  <c r="S23" i="15" s="1"/>
  <c r="T23" i="15" s="1"/>
  <c r="U23" i="15" s="1"/>
  <c r="R24" i="15"/>
  <c r="S24" i="15" s="1"/>
  <c r="T24" i="15" s="1"/>
  <c r="U24" i="15" s="1"/>
  <c r="R26" i="15"/>
  <c r="S26" i="15" s="1"/>
  <c r="T26" i="15" s="1"/>
  <c r="U26" i="15" s="1"/>
  <c r="R27" i="15"/>
  <c r="S27" i="15" s="1"/>
  <c r="T27" i="15" s="1"/>
  <c r="U27" i="15" s="1"/>
  <c r="R28" i="15"/>
  <c r="S28" i="15" s="1"/>
  <c r="T28" i="15" s="1"/>
  <c r="U28" i="15" s="1"/>
  <c r="R29" i="15"/>
  <c r="S29" i="15" s="1"/>
  <c r="T29" i="15" s="1"/>
  <c r="U29" i="15" s="1"/>
  <c r="R20" i="15"/>
  <c r="S20" i="15" s="1"/>
  <c r="T20" i="15" s="1"/>
  <c r="U20" i="15" s="1"/>
  <c r="R25" i="15"/>
  <c r="S25" i="15" s="1"/>
  <c r="T25" i="15" s="1"/>
  <c r="U25" i="15" s="1"/>
  <c r="R33" i="15"/>
  <c r="S33" i="15" s="1"/>
  <c r="T33" i="15" s="1"/>
  <c r="U33" i="15" s="1"/>
  <c r="R48" i="48"/>
  <c r="S48" i="48" s="1"/>
  <c r="T48" i="48" s="1"/>
  <c r="U48" i="48" s="1"/>
  <c r="C59" i="48"/>
  <c r="C48" i="51"/>
  <c r="B52" i="51"/>
  <c r="R27" i="48"/>
  <c r="S27" i="48" s="1"/>
  <c r="T27" i="48" s="1"/>
  <c r="U27" i="48" s="1"/>
  <c r="R28" i="48"/>
  <c r="S28" i="48" s="1"/>
  <c r="T28" i="48" s="1"/>
  <c r="U28" i="48" s="1"/>
  <c r="R29" i="48"/>
  <c r="S29" i="48" s="1"/>
  <c r="T29" i="48" s="1"/>
  <c r="U29" i="48" s="1"/>
  <c r="R18" i="51"/>
  <c r="S18" i="51" s="1"/>
  <c r="R40" i="51"/>
  <c r="S40" i="51" s="1"/>
  <c r="O33" i="51"/>
  <c r="O26" i="51"/>
  <c r="O24" i="51"/>
  <c r="O18" i="51"/>
  <c r="R20" i="51" l="1"/>
  <c r="S20" i="51" s="1"/>
  <c r="R19" i="51"/>
  <c r="S19" i="51" s="1"/>
  <c r="R28" i="42"/>
  <c r="O28" i="42"/>
  <c r="R22" i="51"/>
  <c r="S22" i="51" s="1"/>
  <c r="R21" i="51"/>
  <c r="S21" i="51" s="1"/>
  <c r="O17" i="51"/>
  <c r="R32" i="51"/>
  <c r="S32" i="51" s="1"/>
  <c r="O29" i="51"/>
  <c r="O36" i="51"/>
  <c r="R35" i="51"/>
  <c r="S35" i="51" s="1"/>
  <c r="O38" i="51"/>
  <c r="O27" i="51"/>
  <c r="O41" i="51"/>
  <c r="R37" i="51"/>
  <c r="S37" i="51" s="1"/>
  <c r="R31" i="51"/>
  <c r="S31" i="51" s="1"/>
  <c r="R28" i="51"/>
  <c r="S28" i="51" s="1"/>
  <c r="R25" i="51"/>
  <c r="S25" i="51" s="1"/>
  <c r="O20" i="15"/>
  <c r="O43" i="51" l="1"/>
  <c r="Y49" i="1" s="1"/>
  <c r="R32" i="42"/>
  <c r="S32" i="42" s="1"/>
  <c r="T32" i="42" s="1"/>
  <c r="U32" i="42" s="1"/>
  <c r="O19" i="42"/>
  <c r="O24" i="42"/>
  <c r="O44" i="51" l="1"/>
  <c r="O45" i="51" s="1"/>
  <c r="O48" i="48"/>
  <c r="O47" i="48"/>
  <c r="O46" i="48"/>
  <c r="O45" i="48"/>
  <c r="O44" i="48"/>
  <c r="O43" i="48"/>
  <c r="O42" i="48"/>
  <c r="O41" i="48"/>
  <c r="O31" i="48"/>
  <c r="O30" i="48"/>
  <c r="O29" i="48"/>
  <c r="O28" i="48"/>
  <c r="O27" i="48"/>
  <c r="O26" i="48"/>
  <c r="O25" i="48"/>
  <c r="O34" i="48" l="1"/>
  <c r="O35" i="48" s="1"/>
  <c r="O36" i="48" s="1"/>
  <c r="O51" i="48"/>
  <c r="O52" i="48" l="1"/>
  <c r="O53" i="48" s="1"/>
  <c r="Y50" i="1"/>
  <c r="C51" i="42"/>
  <c r="B41" i="17"/>
  <c r="B55" i="42" l="1"/>
  <c r="B63" i="48"/>
  <c r="B75" i="15"/>
  <c r="O21" i="15" l="1"/>
  <c r="O23" i="42" l="1"/>
  <c r="O22" i="42"/>
  <c r="O21" i="42"/>
  <c r="O18" i="42"/>
  <c r="O17" i="42"/>
  <c r="O38" i="42" s="1"/>
  <c r="O29" i="15" l="1"/>
  <c r="O23" i="15" l="1"/>
  <c r="O24" i="15" l="1"/>
  <c r="O26" i="15" l="1"/>
  <c r="O25" i="15"/>
  <c r="O22" i="15" l="1"/>
  <c r="O35" i="15" s="1"/>
  <c r="O36" i="15" s="1"/>
  <c r="Y53" i="1" s="1"/>
  <c r="O37" i="15" l="1"/>
  <c r="O38" i="15" l="1"/>
  <c r="S28" i="42"/>
  <c r="T28" i="42" s="1"/>
  <c r="U28" i="42" s="1"/>
  <c r="Y48" i="1" l="1"/>
  <c r="Y55" i="1" s="1"/>
  <c r="O39" i="42"/>
  <c r="O40" i="42" s="1"/>
  <c r="Y56" i="1" l="1"/>
  <c r="Y57" i="1" s="1"/>
  <c r="Y58" i="1" l="1"/>
  <c r="Y59" i="1" s="1"/>
  <c r="T37" i="1" s="1"/>
</calcChain>
</file>

<file path=xl/sharedStrings.xml><?xml version="1.0" encoding="utf-8"?>
<sst xmlns="http://schemas.openxmlformats.org/spreadsheetml/2006/main" count="827" uniqueCount="616">
  <si>
    <t xml:space="preserve">BILLING DETAILS </t>
  </si>
  <si>
    <t xml:space="preserve">Stand Name / Exhibitor </t>
  </si>
  <si>
    <t>Telephone No.</t>
  </si>
  <si>
    <t xml:space="preserve">Stand Number </t>
  </si>
  <si>
    <t xml:space="preserve">Mobile No. </t>
  </si>
  <si>
    <t xml:space="preserve">Contractor / Stand Builder </t>
  </si>
  <si>
    <t xml:space="preserve">Email Address </t>
  </si>
  <si>
    <t xml:space="preserve">Registered Co. Name </t>
  </si>
  <si>
    <t xml:space="preserve">Contact Person </t>
  </si>
  <si>
    <t xml:space="preserve">VAT Number </t>
  </si>
  <si>
    <t xml:space="preserve">Today's Date </t>
  </si>
  <si>
    <t xml:space="preserve">Postal Address </t>
  </si>
  <si>
    <t>Purchase Order No.</t>
  </si>
  <si>
    <t xml:space="preserve">Postal Code </t>
  </si>
  <si>
    <t xml:space="preserve">Credit Card </t>
  </si>
  <si>
    <t xml:space="preserve">Card Number </t>
  </si>
  <si>
    <t xml:space="preserve">CCV Number (on back) </t>
  </si>
  <si>
    <t xml:space="preserve">Expiry Date </t>
  </si>
  <si>
    <t>Card Holder</t>
  </si>
  <si>
    <r>
      <t xml:space="preserve">Amount Due </t>
    </r>
    <r>
      <rPr>
        <sz val="10"/>
        <color theme="1"/>
        <rFont val="Calibri"/>
        <family val="2"/>
        <scheme val="minor"/>
      </rPr>
      <t>(Excl. Surcharge)</t>
    </r>
    <r>
      <rPr>
        <b/>
        <sz val="10"/>
        <color theme="1"/>
        <rFont val="Calibri"/>
        <family val="2"/>
        <scheme val="minor"/>
      </rPr>
      <t xml:space="preserve"> </t>
    </r>
  </si>
  <si>
    <t>ORDER SUMMARY</t>
  </si>
  <si>
    <t>FORM NO.</t>
  </si>
  <si>
    <t>DESCRIPTION</t>
  </si>
  <si>
    <t>ADDITIONAL REQUIREMENTS</t>
  </si>
  <si>
    <t xml:space="preserve">Power &amp; Lighting </t>
  </si>
  <si>
    <t xml:space="preserve">Shell Scheme Extras </t>
  </si>
  <si>
    <t>Branding</t>
  </si>
  <si>
    <t>Furniture</t>
  </si>
  <si>
    <t>AV &amp; IT</t>
  </si>
  <si>
    <t>Order Total (Excl Vat)</t>
  </si>
  <si>
    <t>20% Surcharge</t>
  </si>
  <si>
    <t>15% VAT</t>
  </si>
  <si>
    <t>TOTAL (Incl Vat)</t>
  </si>
  <si>
    <t>SUBMIT COMPLETED ORDER FORMS TO michelle@exposolutions.co.za</t>
  </si>
  <si>
    <t>P1</t>
  </si>
  <si>
    <t>©Southern African Expo Solutions (Pty) Ltd</t>
  </si>
  <si>
    <t>TERMS &amp; CONDITIONS OF HIRE</t>
  </si>
  <si>
    <t>1. All order forms must reach Expo Solutions on or before the deadline date stipulated in the order forms.</t>
  </si>
  <si>
    <t>3. Payment is due on presentation of invoice, but no later than commencement of the exhibition build-up.</t>
  </si>
  <si>
    <t>4. Ordered services will not be installed/delivered until full payment has been received by Expo Solutions.</t>
  </si>
  <si>
    <t>5. All services supplied are on a hire basis only, are subject to stock availability, and remain the property of Expo Solutions and the respective appointed suppliers.</t>
  </si>
  <si>
    <t xml:space="preserve">6. All hired items must be treated with care.  </t>
  </si>
  <si>
    <t xml:space="preserve">7. Octanorm infill panels &amp; carpet tiles are not to be damaged or altered in any way.  </t>
  </si>
  <si>
    <t>8. Damaged items or shortages will be charged for at full replacement value</t>
  </si>
  <si>
    <t>9. All hired items are the responsibility of the exhibitor, until collected by the appointed contractor</t>
  </si>
  <si>
    <t>10. Completion of any of the Service Order Forms implies agreement to and understanding of the above Terms &amp; Conditions of Hire</t>
  </si>
  <si>
    <t>11. Branded Panels remain the property of Expo Solutions and will be stripped after each event in order to return to our production line</t>
  </si>
  <si>
    <t xml:space="preserve">EXPO SOLUTIONS - BANKING DETAILS </t>
  </si>
  <si>
    <t xml:space="preserve">CREDIT CARD DETAILS </t>
  </si>
  <si>
    <t>Bank</t>
  </si>
  <si>
    <t>ABSA</t>
  </si>
  <si>
    <t>Branch</t>
  </si>
  <si>
    <t>WOODLANDS</t>
  </si>
  <si>
    <t>Branch Code</t>
  </si>
  <si>
    <t>Account Number</t>
  </si>
  <si>
    <t>4101279732</t>
  </si>
  <si>
    <t>Account Holder</t>
  </si>
  <si>
    <t>SOUTHERN AFRICAN EXPO SOLUTIONS (PTY) LTD</t>
  </si>
  <si>
    <t>P2</t>
  </si>
  <si>
    <t>Stand Name / Exhibitor</t>
  </si>
  <si>
    <t>Stand Number</t>
  </si>
  <si>
    <t>FORM 1</t>
  </si>
  <si>
    <t>TOTAL</t>
  </si>
  <si>
    <t>Order Total</t>
  </si>
  <si>
    <t>Total</t>
  </si>
  <si>
    <t>***PLEASE NOTE***</t>
  </si>
  <si>
    <t>CARPET COLOUR CHOICE</t>
  </si>
  <si>
    <t>COLOUR</t>
  </si>
  <si>
    <r>
      <t>QTY (m</t>
    </r>
    <r>
      <rPr>
        <b/>
        <sz val="10"/>
        <color theme="1"/>
        <rFont val="Calibri"/>
        <family val="2"/>
      </rPr>
      <t>²)</t>
    </r>
  </si>
  <si>
    <t>BLUE</t>
  </si>
  <si>
    <t>RAFFIA</t>
  </si>
  <si>
    <t>GREEN</t>
  </si>
  <si>
    <t>NO CARPETS REQUIRED</t>
  </si>
  <si>
    <t>UNIT COST</t>
  </si>
  <si>
    <t>SUB-TOTAL</t>
  </si>
  <si>
    <t>P3</t>
  </si>
  <si>
    <t>FORM 2</t>
  </si>
  <si>
    <t>POWER &amp; LIGHTING (Available to ALL Exhibitors)</t>
  </si>
  <si>
    <t>ITEM CODE</t>
  </si>
  <si>
    <t>PRODUCT DESCRIPTION</t>
  </si>
  <si>
    <r>
      <t>Applicable to:</t>
    </r>
    <r>
      <rPr>
        <b/>
        <i/>
        <sz val="9"/>
        <color rgb="FFFF0000"/>
        <rFont val="Calibri"/>
        <family val="2"/>
        <scheme val="minor"/>
      </rPr>
      <t>Shell Scheme</t>
    </r>
    <r>
      <rPr>
        <b/>
        <i/>
        <sz val="9"/>
        <color theme="1"/>
        <rFont val="Calibri"/>
        <family val="2"/>
        <scheme val="minor"/>
      </rPr>
      <t xml:space="preserve"> and or</t>
    </r>
    <r>
      <rPr>
        <b/>
        <i/>
        <sz val="9"/>
        <color theme="3" tint="0.39997558519241921"/>
        <rFont val="Calibri"/>
        <family val="2"/>
        <scheme val="minor"/>
      </rPr>
      <t xml:space="preserve"> Space</t>
    </r>
  </si>
  <si>
    <t>QTY</t>
  </si>
  <si>
    <t>EL01</t>
  </si>
  <si>
    <t xml:space="preserve">32A Single Phase DB </t>
  </si>
  <si>
    <t xml:space="preserve">Both </t>
  </si>
  <si>
    <t>EL02</t>
  </si>
  <si>
    <t xml:space="preserve">32A Three Phase DB </t>
  </si>
  <si>
    <t>EL03 </t>
  </si>
  <si>
    <t xml:space="preserve">63A Three Phase DB </t>
  </si>
  <si>
    <t>EL05</t>
  </si>
  <si>
    <t>Shell Scheme Only</t>
  </si>
  <si>
    <t>EL08</t>
  </si>
  <si>
    <t>EL09</t>
  </si>
  <si>
    <t>+10% YOY</t>
  </si>
  <si>
    <t>SUBTOTAL</t>
  </si>
  <si>
    <t>+10%COMM</t>
  </si>
  <si>
    <t>2023 TOTAL</t>
  </si>
  <si>
    <t>EL20</t>
  </si>
  <si>
    <t>EL21</t>
  </si>
  <si>
    <t>EL22</t>
  </si>
  <si>
    <t xml:space="preserve">Electrical Certificate of Compliance (COC): Stand </t>
  </si>
  <si>
    <t>Important Notes:</t>
  </si>
  <si>
    <t xml:space="preserve">Re-positioning of DB boards onsite will result in additional charges. </t>
  </si>
  <si>
    <t>P4</t>
  </si>
  <si>
    <t>FORM 3</t>
  </si>
  <si>
    <t xml:space="preserve">DIMENSIONS </t>
  </si>
  <si>
    <t>+10% COMM</t>
  </si>
  <si>
    <t>EXA01</t>
  </si>
  <si>
    <t>980 (h) x 1400 (w) + 1030 Ext</t>
  </si>
  <si>
    <t>EXA02</t>
  </si>
  <si>
    <t>Counter - Curved, not lockable (Octanorm)</t>
  </si>
  <si>
    <t>980 (h) x 1400 (w)</t>
  </si>
  <si>
    <t>EXA03</t>
  </si>
  <si>
    <t>980 (h) x 1030 (w) x 535 (d)</t>
  </si>
  <si>
    <t>EXA20</t>
  </si>
  <si>
    <t>Counter - Step-Down, no fascia board (Octanorm)</t>
  </si>
  <si>
    <t>1200 (h) x 1030 (w) x 825 (d)</t>
  </si>
  <si>
    <t>EXA04</t>
  </si>
  <si>
    <t>Cupboard - Curved, lockable (Octanorm)</t>
  </si>
  <si>
    <t>EXA11</t>
  </si>
  <si>
    <t>Cupboard - Straight, lockable (Octanorm)</t>
  </si>
  <si>
    <t>WALLING / PANELS / PEGBOARDS</t>
  </si>
  <si>
    <t>EXA24</t>
  </si>
  <si>
    <r>
      <t>Walling, per r.m: Octanorm -</t>
    </r>
    <r>
      <rPr>
        <i/>
        <sz val="10"/>
        <color theme="1"/>
        <rFont val="Calibri"/>
        <family val="2"/>
        <scheme val="minor"/>
      </rPr>
      <t xml:space="preserve"> Standard White Panel</t>
    </r>
  </si>
  <si>
    <t>2393 (h) x 963 (w)</t>
  </si>
  <si>
    <t>EXA25</t>
  </si>
  <si>
    <r>
      <t xml:space="preserve">Walling, per r.m: Melamine 16mm white </t>
    </r>
    <r>
      <rPr>
        <sz val="8"/>
        <color theme="1"/>
        <rFont val="Calibri"/>
        <family val="2"/>
        <scheme val="minor"/>
      </rPr>
      <t>(for wall mounted screen)</t>
    </r>
  </si>
  <si>
    <t>EXA05</t>
  </si>
  <si>
    <t>Door - Single, lockable (Octanorm)</t>
  </si>
  <si>
    <t>EXA14</t>
  </si>
  <si>
    <r>
      <t xml:space="preserve">Pegboard (full panel) - 3mm (incl. 10 x pegs) - </t>
    </r>
    <r>
      <rPr>
        <i/>
        <sz val="10"/>
        <color theme="1"/>
        <rFont val="Calibri"/>
        <family val="2"/>
        <scheme val="minor"/>
      </rPr>
      <t>White</t>
    </r>
  </si>
  <si>
    <t>2393 (h) x 963 (w) x 3mm</t>
  </si>
  <si>
    <t>EXA15</t>
  </si>
  <si>
    <t>Pegs - Additional</t>
  </si>
  <si>
    <t>Each</t>
  </si>
  <si>
    <t>EXA30</t>
  </si>
  <si>
    <t>S-Hooks</t>
  </si>
  <si>
    <t>Pack of 5</t>
  </si>
  <si>
    <t>SHELVES</t>
  </si>
  <si>
    <t>EXA16</t>
  </si>
  <si>
    <t>Shelf - Flat</t>
  </si>
  <si>
    <t>990 (w) x 300 (d)</t>
  </si>
  <si>
    <t>EXA18</t>
  </si>
  <si>
    <r>
      <t xml:space="preserve">Shelves - Standing, Short (Octanorm) </t>
    </r>
    <r>
      <rPr>
        <sz val="9"/>
        <color theme="1"/>
        <rFont val="Calibri"/>
        <family val="2"/>
        <scheme val="minor"/>
      </rPr>
      <t>(3 Tier - 415mm shelf gap)</t>
    </r>
  </si>
  <si>
    <t>EXA19</t>
  </si>
  <si>
    <r>
      <t xml:space="preserve">Shelves - Standing, Tall (Octanorm) </t>
    </r>
    <r>
      <rPr>
        <sz val="9"/>
        <color theme="1"/>
        <rFont val="Calibri"/>
        <family val="2"/>
        <scheme val="minor"/>
      </rPr>
      <t>(4 Tier - 593mm shelf gap)</t>
    </r>
  </si>
  <si>
    <t>1980 (h) x 1030 (w) x 535 (d)</t>
  </si>
  <si>
    <t>PLINTHS</t>
  </si>
  <si>
    <t>EXA32</t>
  </si>
  <si>
    <t>Plinth (Octanorm) (Small 980H)</t>
  </si>
  <si>
    <t>980 (h) x 250 (w) x 250 (d)</t>
  </si>
  <si>
    <t>EXA33</t>
  </si>
  <si>
    <t>Plinth (Octanorm) (Large 980H)</t>
  </si>
  <si>
    <t>980 (h) x 455 (w) x 455 (d)</t>
  </si>
  <si>
    <t>EXA34</t>
  </si>
  <si>
    <t>Plinth (Octanorm) (Small 1200H)</t>
  </si>
  <si>
    <t>1200 (h) x 250 (w) x 250 (d)</t>
  </si>
  <si>
    <t>EXA35</t>
  </si>
  <si>
    <t>Plinth (Octanorm) (Large 1200H)</t>
  </si>
  <si>
    <t>1200 (h) x 455 (w) x 455 (d)</t>
  </si>
  <si>
    <t>EXA09</t>
  </si>
  <si>
    <r>
      <t>Showcase Counter - Glass-top Display (Newline) -</t>
    </r>
    <r>
      <rPr>
        <i/>
        <sz val="10"/>
        <color theme="1"/>
        <rFont val="Calibri"/>
        <family val="2"/>
        <scheme val="minor"/>
      </rPr>
      <t xml:space="preserve"> White </t>
    </r>
  </si>
  <si>
    <t>EXA23</t>
  </si>
  <si>
    <t>Showcase Display - Tall (with lighting) (Newline)</t>
  </si>
  <si>
    <t>2000 (h) x 1030 (w) x 535 (d)</t>
  </si>
  <si>
    <t>PLEASE NOTE: ALL BRANDED PANELS REMAIN THE PROPERTY OF EXPO SOLUTIONS AND WILL BE STRIPPED AFTER THE EVENT TO BE PLACED BACK INTO OUR PRODUCTION LINE.</t>
  </si>
  <si>
    <t>P5</t>
  </si>
  <si>
    <t>FORM 4</t>
  </si>
  <si>
    <t>ARTWORK SIZE</t>
  </si>
  <si>
    <t>FP01</t>
  </si>
  <si>
    <t>FP02</t>
  </si>
  <si>
    <t>313mm H x 1953mm W</t>
  </si>
  <si>
    <t>FP03</t>
  </si>
  <si>
    <t>313mm H x 2943mm W</t>
  </si>
  <si>
    <t>FP04</t>
  </si>
  <si>
    <t>313mm H x 3933mm W</t>
  </si>
  <si>
    <t>313mm H x 4923mm W</t>
  </si>
  <si>
    <t>GR01</t>
  </si>
  <si>
    <t xml:space="preserve">Full Graphic Vinyl Panel (for octanorm walling) - graphic only </t>
  </si>
  <si>
    <t>2393mm H x 963mm W</t>
  </si>
  <si>
    <t>GR02</t>
  </si>
  <si>
    <t xml:space="preserve">Graphic Vinyl Panel (for curved counter EXA01 and EXA02) - graphic only </t>
  </si>
  <si>
    <t xml:space="preserve">893mm H x 1530mm W  </t>
  </si>
  <si>
    <t>GR03</t>
  </si>
  <si>
    <t xml:space="preserve">Graphic Vinyl Panel (for cupboard EXA01 / EXA11 / counter EXA03) - graphic only </t>
  </si>
  <si>
    <t xml:space="preserve">893mm H x 963mm W      </t>
  </si>
  <si>
    <t>GR05</t>
  </si>
  <si>
    <t xml:space="preserve">Graphic Vinyl Panel (for curved cupboard EXA04) - graphic only </t>
  </si>
  <si>
    <t xml:space="preserve">893mm H x 1074mm W  </t>
  </si>
  <si>
    <t>GR06</t>
  </si>
  <si>
    <t xml:space="preserve">Graphic Vinyl Panel (for side panels of EXA01 / EXA02 / EXA03 / EXA04 / EXA11) - graphic only, each (i.e. per side) </t>
  </si>
  <si>
    <t>893mm H x 468mm W</t>
  </si>
  <si>
    <t>GR07</t>
  </si>
  <si>
    <t xml:space="preserve">Graphic Vinyl Panel (for 2 door panels of EXA11) - graphic only </t>
  </si>
  <si>
    <t>893mm H x 500mm W x 2</t>
  </si>
  <si>
    <t>GR04</t>
  </si>
  <si>
    <t>Graphic Vinyl Panel (Showcase Counter - Glass-top Display Newline) - graphic only</t>
  </si>
  <si>
    <t xml:space="preserve">573mm H x 963mm W </t>
  </si>
  <si>
    <t xml:space="preserve">FB01 </t>
  </si>
  <si>
    <t xml:space="preserve">1m Fabric Banner </t>
  </si>
  <si>
    <t xml:space="preserve">2465mm H x 940mm W </t>
  </si>
  <si>
    <t>FB02</t>
  </si>
  <si>
    <t xml:space="preserve">2m Fabric Banner </t>
  </si>
  <si>
    <t xml:space="preserve">2465mm H x 1930mm W </t>
  </si>
  <si>
    <t>FB03</t>
  </si>
  <si>
    <t xml:space="preserve">3m Fabric Banner </t>
  </si>
  <si>
    <t xml:space="preserve">2465mm H x 2920mm W </t>
  </si>
  <si>
    <t xml:space="preserve">FB04 </t>
  </si>
  <si>
    <t xml:space="preserve">4m Fabric Banner </t>
  </si>
  <si>
    <t xml:space="preserve">2465mm H x 3910mm W </t>
  </si>
  <si>
    <t>FB05</t>
  </si>
  <si>
    <t xml:space="preserve">5m Fabric Banner </t>
  </si>
  <si>
    <t xml:space="preserve">2465mm H x 4900mm W </t>
  </si>
  <si>
    <t xml:space="preserve">FB06 </t>
  </si>
  <si>
    <t xml:space="preserve">6m Fabric Banner </t>
  </si>
  <si>
    <t xml:space="preserve">2465mm H x 5890mm W </t>
  </si>
  <si>
    <t>FBI01</t>
  </si>
  <si>
    <r>
      <t xml:space="preserve">Installation - Existing fabric banners </t>
    </r>
    <r>
      <rPr>
        <sz val="8"/>
        <color theme="1"/>
        <rFont val="Calibri"/>
        <family val="2"/>
        <scheme val="minor"/>
      </rPr>
      <t>(ONLY banners supplied by Expo Solutions)</t>
    </r>
  </si>
  <si>
    <r>
      <t>per m</t>
    </r>
    <r>
      <rPr>
        <vertAlign val="superscript"/>
        <sz val="10"/>
        <color theme="1"/>
        <rFont val="Calibri"/>
        <family val="2"/>
        <scheme val="minor"/>
      </rPr>
      <t>2</t>
    </r>
  </si>
  <si>
    <t>PE01</t>
  </si>
  <si>
    <r>
      <t xml:space="preserve">Plastic Extrusion </t>
    </r>
    <r>
      <rPr>
        <sz val="8"/>
        <color theme="1"/>
        <rFont val="Calibri"/>
        <family val="2"/>
        <scheme val="minor"/>
      </rPr>
      <t>(client to install existing fabric banners supplied ONLY by Expo Solutions)</t>
    </r>
  </si>
  <si>
    <t>per r.m.</t>
  </si>
  <si>
    <t>P6</t>
  </si>
  <si>
    <t>FORM 5</t>
  </si>
  <si>
    <t>BAR STOOLS</t>
  </si>
  <si>
    <t>COCKTAIL TABLES</t>
  </si>
  <si>
    <t>Tub Chair</t>
  </si>
  <si>
    <t>SIDE TABLES</t>
  </si>
  <si>
    <t>COFFEE TABLES</t>
  </si>
  <si>
    <t>P7</t>
  </si>
  <si>
    <t>FORM 6</t>
  </si>
  <si>
    <t>P8</t>
  </si>
  <si>
    <t>SECTION A: PRODUCT SELECTION</t>
  </si>
  <si>
    <t>NO. OF SHOW DAYS</t>
  </si>
  <si>
    <t>RATE/DAY</t>
  </si>
  <si>
    <t>AV02</t>
  </si>
  <si>
    <t>32" LCD High Resolution Screen</t>
  </si>
  <si>
    <t>AV03</t>
  </si>
  <si>
    <t xml:space="preserve">43" LCD Full HD Screen </t>
  </si>
  <si>
    <t>AV04</t>
  </si>
  <si>
    <t>55" LCD Full HD Screen</t>
  </si>
  <si>
    <t>AV04-1</t>
  </si>
  <si>
    <t>65" LCD Full HD Screen</t>
  </si>
  <si>
    <t>AV05</t>
  </si>
  <si>
    <t>75" LCD Full HD Screen</t>
  </si>
  <si>
    <t>AV07</t>
  </si>
  <si>
    <t>40" LCD Touch Screen</t>
  </si>
  <si>
    <t>AV08</t>
  </si>
  <si>
    <t>40" LCD Touch Screen with Laptop Bundle</t>
  </si>
  <si>
    <r>
      <t>15Amp Plug Point (</t>
    </r>
    <r>
      <rPr>
        <b/>
        <u/>
        <sz val="10"/>
        <color rgb="FFFF0000"/>
        <rFont val="Calibri"/>
        <family val="2"/>
        <scheme val="minor"/>
      </rPr>
      <t>NB:</t>
    </r>
    <r>
      <rPr>
        <b/>
        <sz val="10"/>
        <color rgb="FFFF0000"/>
        <rFont val="Calibri"/>
        <family val="2"/>
        <scheme val="minor"/>
      </rPr>
      <t xml:space="preserve"> Order 1x15A plug PER screen ordered</t>
    </r>
    <r>
      <rPr>
        <sz val="10"/>
        <rFont val="Calibri"/>
        <family val="2"/>
        <scheme val="minor"/>
      </rPr>
      <t>)</t>
    </r>
  </si>
  <si>
    <t>n/a</t>
  </si>
  <si>
    <t>Walling, per r.m: Melamine 16mm white (Plasma mounting)</t>
  </si>
  <si>
    <t>AV10</t>
  </si>
  <si>
    <t>Laptop</t>
  </si>
  <si>
    <t>AV13</t>
  </si>
  <si>
    <t>AVAILABLE SOURCES</t>
  </si>
  <si>
    <t>X</t>
  </si>
  <si>
    <t>USABLE CONTENT/FORMATS</t>
  </si>
  <si>
    <r>
      <rPr>
        <b/>
        <sz val="16"/>
        <color theme="1"/>
        <rFont val="Calibri"/>
        <family val="2"/>
        <scheme val="minor"/>
      </rPr>
      <t>USB</t>
    </r>
    <r>
      <rPr>
        <sz val="16"/>
        <color theme="1"/>
        <rFont val="Calibri"/>
        <family val="2"/>
        <scheme val="minor"/>
      </rPr>
      <t xml:space="preserve"> </t>
    </r>
    <r>
      <rPr>
        <sz val="10"/>
        <color theme="1"/>
        <rFont val="Calibri"/>
        <family val="2"/>
        <scheme val="minor"/>
      </rPr>
      <t>(You will be making use of the USB function on the screen supplied)</t>
    </r>
  </si>
  <si>
    <r>
      <t xml:space="preserve">To Play Video please ensure content is in </t>
    </r>
    <r>
      <rPr>
        <b/>
        <sz val="10"/>
        <color rgb="FFFF0000"/>
        <rFont val="Calibri"/>
        <family val="2"/>
        <scheme val="minor"/>
      </rPr>
      <t>.VOB</t>
    </r>
    <r>
      <rPr>
        <sz val="10"/>
        <rFont val="Calibri"/>
        <family val="2"/>
        <scheme val="minor"/>
      </rPr>
      <t xml:space="preserve"> Format. To Show Pictures please ensure content is in .</t>
    </r>
    <r>
      <rPr>
        <b/>
        <sz val="10"/>
        <color rgb="FFFF0000"/>
        <rFont val="Calibri"/>
        <family val="2"/>
        <scheme val="minor"/>
      </rPr>
      <t>JPEG</t>
    </r>
    <r>
      <rPr>
        <sz val="10"/>
        <rFont val="Calibri"/>
        <family val="2"/>
        <scheme val="minor"/>
      </rPr>
      <t>. No Microsoft Based Programmes ie: Powerpoint</t>
    </r>
  </si>
  <si>
    <r>
      <rPr>
        <b/>
        <sz val="16"/>
        <color theme="1"/>
        <rFont val="Calibri"/>
        <family val="2"/>
        <scheme val="minor"/>
      </rPr>
      <t>VGA</t>
    </r>
    <r>
      <rPr>
        <sz val="16"/>
        <color theme="1"/>
        <rFont val="Calibri"/>
        <family val="2"/>
        <scheme val="minor"/>
      </rPr>
      <t xml:space="preserve"> </t>
    </r>
    <r>
      <rPr>
        <sz val="10"/>
        <color theme="1"/>
        <rFont val="Calibri"/>
        <family val="2"/>
        <scheme val="minor"/>
      </rPr>
      <t>(You will be supplying your own Laptop or have ordered a Laptop above)</t>
    </r>
  </si>
  <si>
    <t>All formats are acceptable for both Video and Pictures</t>
  </si>
  <si>
    <r>
      <rPr>
        <b/>
        <sz val="16"/>
        <color theme="1"/>
        <rFont val="Calibri"/>
        <family val="2"/>
        <scheme val="minor"/>
      </rPr>
      <t>HDMI</t>
    </r>
    <r>
      <rPr>
        <sz val="16"/>
        <color theme="1"/>
        <rFont val="Calibri"/>
        <family val="2"/>
        <scheme val="minor"/>
      </rPr>
      <t xml:space="preserve"> </t>
    </r>
    <r>
      <rPr>
        <sz val="10"/>
        <color theme="1"/>
        <rFont val="Calibri"/>
        <family val="2"/>
        <scheme val="minor"/>
      </rPr>
      <t>(You will be supplying your own Laptop or have ordered a Laptop above)</t>
    </r>
  </si>
  <si>
    <r>
      <rPr>
        <b/>
        <sz val="16"/>
        <color theme="1"/>
        <rFont val="Calibri"/>
        <family val="2"/>
        <scheme val="minor"/>
      </rPr>
      <t xml:space="preserve">DVD </t>
    </r>
    <r>
      <rPr>
        <sz val="10"/>
        <color theme="1"/>
        <rFont val="Calibri"/>
        <family val="2"/>
        <scheme val="minor"/>
      </rPr>
      <t>(You will be supplying your own DVD Player or have ordered a DVD above)</t>
    </r>
  </si>
  <si>
    <t>Must be DVD Disc and not CD disc</t>
  </si>
  <si>
    <t>SECTION C: INSTALLATION</t>
  </si>
  <si>
    <r>
      <t xml:space="preserve">WALLMOUNTED - </t>
    </r>
    <r>
      <rPr>
        <b/>
        <sz val="9"/>
        <color rgb="FFFF0000"/>
        <rFont val="Calibri"/>
        <family val="2"/>
        <scheme val="minor"/>
      </rPr>
      <t>Only Available to Shellscheme Package Stands</t>
    </r>
  </si>
  <si>
    <t>UPRIGHT STAND</t>
  </si>
  <si>
    <r>
      <t xml:space="preserve">DESKMOUNT STAND - </t>
    </r>
    <r>
      <rPr>
        <b/>
        <sz val="9"/>
        <color rgb="FFFF0000"/>
        <rFont val="Calibri"/>
        <family val="2"/>
        <scheme val="minor"/>
      </rPr>
      <t>Ensure you have a counter/Table ordered</t>
    </r>
  </si>
  <si>
    <t xml:space="preserve">WHERE WOULD YOU LIKE YOUR SCREEN PLACED ON YOUR STAND? </t>
  </si>
  <si>
    <t xml:space="preserve">Café Style Furniture (Low) </t>
  </si>
  <si>
    <t>B</t>
  </si>
  <si>
    <t xml:space="preserve">Cocktail Style Furniture (High) </t>
  </si>
  <si>
    <t>A</t>
  </si>
  <si>
    <t xml:space="preserve">1 x Waste bin </t>
  </si>
  <si>
    <t xml:space="preserve">8m x 3m </t>
  </si>
  <si>
    <t xml:space="preserve">1 x Brochure stand </t>
  </si>
  <si>
    <t xml:space="preserve">6m x 3m </t>
  </si>
  <si>
    <t xml:space="preserve">2 x Chairs </t>
  </si>
  <si>
    <t xml:space="preserve">3m x 4m </t>
  </si>
  <si>
    <t xml:space="preserve">1 x Table </t>
  </si>
  <si>
    <t xml:space="preserve">3m x 3m </t>
  </si>
  <si>
    <t xml:space="preserve">3m x 2m </t>
  </si>
  <si>
    <t xml:space="preserve">Printed fascia/s </t>
  </si>
  <si>
    <t>Row</t>
  </si>
  <si>
    <t>Please select stand type from drop-down arrow</t>
  </si>
  <si>
    <t xml:space="preserve">STAND SIZE </t>
  </si>
  <si>
    <t>PACKAGE DESCRIPTION AND INCLUSIONS</t>
  </si>
  <si>
    <t>* This option is only available to exhibitors who have already secured a shell scheme stand and would like to enhance*</t>
  </si>
  <si>
    <t xml:space="preserve">Fascia name - the name that would appear above your stand.  Kindly complete in grey block provided below. </t>
  </si>
  <si>
    <r>
      <t xml:space="preserve">Please note that fascia names are limited to a maximum of </t>
    </r>
    <r>
      <rPr>
        <b/>
        <i/>
        <sz val="10"/>
        <color rgb="FFFF0000"/>
        <rFont val="Calibri"/>
        <family val="2"/>
        <scheme val="minor"/>
      </rPr>
      <t>28 characters</t>
    </r>
    <r>
      <rPr>
        <i/>
        <sz val="10"/>
        <color theme="1"/>
        <rFont val="Calibri"/>
        <family val="2"/>
        <scheme val="minor"/>
      </rPr>
      <t xml:space="preserve">. Omit (Pty) Ltd, CC &amp; logos.  </t>
    </r>
  </si>
  <si>
    <t xml:space="preserve">All names are printed in CAPS and Standard Black font. </t>
  </si>
  <si>
    <r>
      <rPr>
        <b/>
        <sz val="12"/>
        <color theme="1"/>
        <rFont val="Calibri"/>
        <family val="2"/>
        <scheme val="minor"/>
      </rPr>
      <t>2</t>
    </r>
    <r>
      <rPr>
        <sz val="10"/>
        <color theme="1"/>
        <rFont val="Calibri"/>
        <family val="2"/>
        <scheme val="minor"/>
      </rPr>
      <t>m Fascia Board: Full Colour digital Print</t>
    </r>
  </si>
  <si>
    <r>
      <rPr>
        <b/>
        <sz val="12"/>
        <color theme="1"/>
        <rFont val="Calibri"/>
        <family val="2"/>
        <scheme val="minor"/>
      </rPr>
      <t>3</t>
    </r>
    <r>
      <rPr>
        <sz val="10"/>
        <color theme="1"/>
        <rFont val="Calibri"/>
        <family val="2"/>
        <scheme val="minor"/>
      </rPr>
      <t>m Fascia Board: Full Colour digital Print</t>
    </r>
  </si>
  <si>
    <r>
      <rPr>
        <b/>
        <sz val="12"/>
        <color theme="1"/>
        <rFont val="Calibri"/>
        <family val="2"/>
        <scheme val="minor"/>
      </rPr>
      <t>4</t>
    </r>
    <r>
      <rPr>
        <sz val="10"/>
        <color theme="1"/>
        <rFont val="Calibri"/>
        <family val="2"/>
        <scheme val="minor"/>
      </rPr>
      <t>m Fascia Board: Full Colour digital Print</t>
    </r>
  </si>
  <si>
    <r>
      <rPr>
        <b/>
        <sz val="12"/>
        <color theme="1"/>
        <rFont val="Calibri"/>
        <family val="2"/>
        <scheme val="minor"/>
      </rPr>
      <t>5</t>
    </r>
    <r>
      <rPr>
        <sz val="10"/>
        <color theme="1"/>
        <rFont val="Calibri"/>
        <family val="2"/>
        <scheme val="minor"/>
      </rPr>
      <t>m Fascia Board: Full Colour digital Print</t>
    </r>
  </si>
  <si>
    <t xml:space="preserve">CHARCOAL </t>
  </si>
  <si>
    <t>GREY</t>
  </si>
  <si>
    <t xml:space="preserve"> </t>
  </si>
  <si>
    <t>Foreign companies to submit Credit Card details as primary method of payment.  If you prefer to pay via EFT then all inter-bank transfer costs will be for your account.</t>
  </si>
  <si>
    <t>IMPORTANT: ALL FOREIGN COMPANIES</t>
  </si>
  <si>
    <r>
      <t>CREDIT CARD PAYMENTS</t>
    </r>
    <r>
      <rPr>
        <i/>
        <sz val="9"/>
        <color theme="0"/>
        <rFont val="Calibri"/>
        <family val="2"/>
        <scheme val="minor"/>
      </rPr>
      <t xml:space="preserve"> (OPTIONAL)</t>
    </r>
  </si>
  <si>
    <t>Compulsory - ALL SHELL SCHEME EXHIBITORS</t>
  </si>
  <si>
    <t>CLICK ON THE HYPERLINK BELOW TO BE TAKEN TO THE APPLICABLE ORDER FORM (COLOURED TABS AT BOTTOM OF WORKSHEET)</t>
  </si>
  <si>
    <t>Compulsory - SPACE ONLY EXHIBITORS</t>
  </si>
  <si>
    <t>FURNITURE</t>
  </si>
  <si>
    <t>Xavier Bar Stool</t>
  </si>
  <si>
    <t>New Orleans Bar Stool</t>
  </si>
  <si>
    <t>Bikini Bar Stool</t>
  </si>
  <si>
    <t>Liepzig Bar Stool</t>
  </si>
  <si>
    <t>Victorian Bar Stool</t>
  </si>
  <si>
    <t>COCKTAIL PACKAGES</t>
  </si>
  <si>
    <t>Cocktail Package 1</t>
  </si>
  <si>
    <t>Cocktail Package 2</t>
  </si>
  <si>
    <t>Cocktail Package 3</t>
  </si>
  <si>
    <t>STAND ACCESSORIES</t>
  </si>
  <si>
    <t>Easel</t>
  </si>
  <si>
    <t>Libby Chair</t>
  </si>
  <si>
    <t>Victorian Chair</t>
  </si>
  <si>
    <t>Spaghetti Chair</t>
  </si>
  <si>
    <t>Camilla Chair</t>
  </si>
  <si>
    <t>Xavier Chair</t>
  </si>
  <si>
    <t>CAFÉ PACKAGES</t>
  </si>
  <si>
    <t>Café Package 1</t>
  </si>
  <si>
    <t>Café Package 2</t>
  </si>
  <si>
    <t>Café Package 3</t>
  </si>
  <si>
    <r>
      <t>4 x White Libby Chairs, 1x Glass Caf</t>
    </r>
    <r>
      <rPr>
        <sz val="10"/>
        <color rgb="FF000000"/>
        <rFont val="Calibri"/>
        <family val="2"/>
      </rPr>
      <t xml:space="preserve">é </t>
    </r>
    <r>
      <rPr>
        <sz val="10"/>
        <color rgb="FF000000"/>
        <rFont val="Calibri"/>
        <family val="2"/>
        <scheme val="minor"/>
      </rPr>
      <t>Table, 1x Brochure Stand Wooden, 1x Waste Bin</t>
    </r>
  </si>
  <si>
    <t>STANDARD LOUNGE FURNITURE</t>
  </si>
  <si>
    <t>Open Coffee Table</t>
  </si>
  <si>
    <t>Instant Packages</t>
  </si>
  <si>
    <t>Optional - SHELL SCHEME EXHIBITORS</t>
  </si>
  <si>
    <r>
      <t xml:space="preserve">Kindly complete, save and send this document for invoicing.  
A 20% Surcharge is added to all orders recieved after the orders deadline date </t>
    </r>
    <r>
      <rPr>
        <b/>
        <i/>
        <sz val="10"/>
        <color rgb="FFFF0000"/>
        <rFont val="Calibri"/>
        <family val="2"/>
        <scheme val="minor"/>
      </rPr>
      <t>(insert "1" into yellow box if after deadline date)</t>
    </r>
    <r>
      <rPr>
        <b/>
        <sz val="10"/>
        <color rgb="FFFF0000"/>
        <rFont val="Calibri"/>
        <family val="2"/>
        <scheme val="minor"/>
      </rPr>
      <t xml:space="preserve">  
Once you have received the TAX invoice, kindly make payment using the </t>
    </r>
    <r>
      <rPr>
        <b/>
        <u/>
        <sz val="10"/>
        <color rgb="FFFF0000"/>
        <rFont val="Calibri"/>
        <family val="2"/>
        <scheme val="minor"/>
      </rPr>
      <t>invoice number</t>
    </r>
    <r>
      <rPr>
        <b/>
        <sz val="10"/>
        <color rgb="FFFF0000"/>
        <rFont val="Calibri"/>
        <family val="2"/>
        <scheme val="minor"/>
      </rPr>
      <t xml:space="preserve"> as a reference. 
This order will only be confirmed once payment has been received.  
No orders will be delivered without prior payment. </t>
    </r>
  </si>
  <si>
    <t>2. A late-order surcharge of 20% will be levied on all order forms submitted after the specified deadline date. Delivery cannot be guarateed on late orders and subject to availability</t>
  </si>
  <si>
    <t>12. All international / foreign EFT payments will incur a fee of R450.00 for bank charges unless payment is made via credit card</t>
  </si>
  <si>
    <r>
      <rPr>
        <b/>
        <i/>
        <sz val="10"/>
        <color theme="1"/>
        <rFont val="Calibri"/>
        <family val="2"/>
        <scheme val="minor"/>
      </rPr>
      <t>Shell scheme stands</t>
    </r>
    <r>
      <rPr>
        <i/>
        <sz val="10"/>
        <color theme="1"/>
        <rFont val="Calibri"/>
        <family val="2"/>
        <scheme val="minor"/>
      </rPr>
      <t xml:space="preserve"> are carpeted in the indicated colour of choice, </t>
    </r>
    <r>
      <rPr>
        <b/>
        <i/>
        <sz val="10"/>
        <color theme="1"/>
        <rFont val="Calibri"/>
        <family val="2"/>
        <scheme val="minor"/>
      </rPr>
      <t>at no additional charge</t>
    </r>
    <r>
      <rPr>
        <i/>
        <sz val="10"/>
        <color theme="1"/>
        <rFont val="Calibri"/>
        <family val="2"/>
        <scheme val="minor"/>
      </rPr>
      <t>. 
Kindly mark with "</t>
    </r>
    <r>
      <rPr>
        <b/>
        <i/>
        <sz val="10"/>
        <color rgb="FFFF0000"/>
        <rFont val="Calibri"/>
        <family val="2"/>
        <scheme val="minor"/>
      </rPr>
      <t>X'</t>
    </r>
    <r>
      <rPr>
        <i/>
        <sz val="10"/>
        <color theme="1"/>
        <rFont val="Calibri"/>
        <family val="2"/>
        <scheme val="minor"/>
      </rPr>
      <t xml:space="preserve">".  Alternatively, a default colour will be installed. </t>
    </r>
  </si>
  <si>
    <r>
      <rPr>
        <b/>
        <i/>
        <u/>
        <sz val="10"/>
        <color rgb="FFFF0000"/>
        <rFont val="Calibri"/>
        <family val="2"/>
        <scheme val="minor"/>
      </rPr>
      <t>Space-only stands</t>
    </r>
    <r>
      <rPr>
        <i/>
        <sz val="10"/>
        <color rgb="FFFF0000"/>
        <rFont val="Calibri"/>
        <family val="2"/>
        <scheme val="minor"/>
      </rPr>
      <t xml:space="preserve"> requiring carpets must order using the form below, please indicate with quantity required i.e. "</t>
    </r>
    <r>
      <rPr>
        <b/>
        <i/>
        <sz val="10"/>
        <color rgb="FFFF0000"/>
        <rFont val="Calibri"/>
        <family val="2"/>
        <scheme val="minor"/>
      </rPr>
      <t>9</t>
    </r>
    <r>
      <rPr>
        <i/>
        <sz val="10"/>
        <color rgb="FFFF0000"/>
        <rFont val="Calibri"/>
        <family val="2"/>
        <scheme val="minor"/>
      </rPr>
      <t xml:space="preserve">". </t>
    </r>
  </si>
  <si>
    <t>(INSERT YOUR FASCIA NAME HERE)</t>
  </si>
  <si>
    <t>EL04</t>
  </si>
  <si>
    <r>
      <t xml:space="preserve">125A Three Phase DB </t>
    </r>
    <r>
      <rPr>
        <b/>
        <sz val="10"/>
        <color rgb="FFFF0000"/>
        <rFont val="Calibri"/>
        <family val="2"/>
        <scheme val="minor"/>
      </rPr>
      <t>*</t>
    </r>
  </si>
  <si>
    <t>*</t>
  </si>
  <si>
    <t>Available to both space-only AND package stand exhibitors</t>
  </si>
  <si>
    <t>***</t>
  </si>
  <si>
    <t>Available to package stand exhibitors ONLY</t>
  </si>
  <si>
    <r>
      <t xml:space="preserve">15A Plug Point </t>
    </r>
    <r>
      <rPr>
        <b/>
        <sz val="10"/>
        <color rgb="FF0070C0"/>
        <rFont val="Calibri"/>
        <family val="2"/>
        <scheme val="minor"/>
      </rPr>
      <t>***</t>
    </r>
  </si>
  <si>
    <r>
      <t xml:space="preserve">150W Black Spotlight </t>
    </r>
    <r>
      <rPr>
        <sz val="10"/>
        <color rgb="FF0070C0"/>
        <rFont val="Calibri"/>
        <family val="2"/>
        <scheme val="minor"/>
      </rPr>
      <t>***</t>
    </r>
  </si>
  <si>
    <r>
      <t xml:space="preserve">LED Long Arm Spotlight </t>
    </r>
    <r>
      <rPr>
        <sz val="10"/>
        <color rgb="FF0070C0"/>
        <rFont val="Calibri"/>
        <family val="2"/>
        <scheme val="minor"/>
      </rPr>
      <t>***</t>
    </r>
  </si>
  <si>
    <t>EL11</t>
  </si>
  <si>
    <t>All hired items must be treated with care, and are payable prior to delivery.  
Damaged items will be charged for at replacement value.  All items hired are the responsibility of the exhibitor, until collected by the appointed contractor.</t>
  </si>
  <si>
    <t>3:     All items listed above are on hire only.</t>
  </si>
  <si>
    <r>
      <rPr>
        <b/>
        <sz val="9"/>
        <color rgb="FF0070C0"/>
        <rFont val="Calibri"/>
        <family val="2"/>
        <scheme val="minor"/>
      </rPr>
      <t>1:     Please provide an electrical fitting plan, showing the position of the electrical items ordered above</t>
    </r>
    <r>
      <rPr>
        <sz val="9"/>
        <color theme="1"/>
        <rFont val="Calibri"/>
        <family val="2"/>
        <scheme val="minor"/>
      </rPr>
      <t xml:space="preserve">. </t>
    </r>
  </si>
  <si>
    <r>
      <t xml:space="preserve">4.     Space-only / custom stand exhibitors  </t>
    </r>
    <r>
      <rPr>
        <b/>
        <sz val="9"/>
        <color rgb="FFFF0000"/>
        <rFont val="Calibri"/>
        <family val="2"/>
        <scheme val="minor"/>
      </rPr>
      <t>MUST</t>
    </r>
    <r>
      <rPr>
        <sz val="9"/>
        <color theme="1"/>
        <rFont val="Calibri"/>
        <family val="2"/>
        <scheme val="minor"/>
      </rPr>
      <t xml:space="preserve"> order Power Supply (DB)</t>
    </r>
  </si>
  <si>
    <t xml:space="preserve">*** SPECIAL NOTE *** </t>
  </si>
  <si>
    <r>
      <t>PRINTED FASCIAS</t>
    </r>
    <r>
      <rPr>
        <b/>
        <sz val="10"/>
        <color theme="0"/>
        <rFont val="Calibri"/>
        <family val="2"/>
        <scheme val="minor"/>
      </rPr>
      <t xml:space="preserve"> </t>
    </r>
    <r>
      <rPr>
        <b/>
        <sz val="9"/>
        <color theme="0"/>
        <rFont val="Calibri"/>
        <family val="2"/>
        <scheme val="minor"/>
      </rPr>
      <t xml:space="preserve">(Corner Stands require </t>
    </r>
    <r>
      <rPr>
        <b/>
        <u/>
        <sz val="9"/>
        <color theme="0"/>
        <rFont val="Calibri"/>
        <family val="2"/>
        <scheme val="minor"/>
      </rPr>
      <t>TWO</t>
    </r>
    <r>
      <rPr>
        <b/>
        <sz val="9"/>
        <color theme="0"/>
        <rFont val="Calibri"/>
        <family val="2"/>
        <scheme val="minor"/>
      </rPr>
      <t xml:space="preserve"> prints)</t>
    </r>
  </si>
  <si>
    <r>
      <t xml:space="preserve">PACKAGE FASCIAS </t>
    </r>
    <r>
      <rPr>
        <b/>
        <sz val="9"/>
        <color theme="0"/>
        <rFont val="Calibri"/>
        <family val="2"/>
        <scheme val="minor"/>
      </rPr>
      <t xml:space="preserve">(Included with ALL Shell Stands - Corner Stands receive </t>
    </r>
    <r>
      <rPr>
        <b/>
        <u/>
        <sz val="9"/>
        <color theme="0"/>
        <rFont val="Calibri"/>
        <family val="2"/>
        <scheme val="minor"/>
      </rPr>
      <t>TWO</t>
    </r>
    <r>
      <rPr>
        <b/>
        <sz val="9"/>
        <color theme="0"/>
        <rFont val="Calibri"/>
        <family val="2"/>
        <scheme val="minor"/>
      </rPr>
      <t xml:space="preserve"> names)</t>
    </r>
  </si>
  <si>
    <t>COUNTERS / CUPBOARDS - UNBRANDED</t>
  </si>
  <si>
    <t>SHOWCASES - UNBRANDED</t>
  </si>
  <si>
    <r>
      <t xml:space="preserve">SHELL SCHEME STAND EXTRAS </t>
    </r>
    <r>
      <rPr>
        <b/>
        <sz val="9"/>
        <color theme="0"/>
        <rFont val="Calibri"/>
        <family val="2"/>
        <scheme val="minor"/>
      </rPr>
      <t>(Available to ALL Exhibitors)</t>
    </r>
  </si>
  <si>
    <t>Optional - ALL EXHIBITORS</t>
  </si>
  <si>
    <r>
      <t xml:space="preserve">PLEASE REFER TO THE </t>
    </r>
    <r>
      <rPr>
        <b/>
        <sz val="12"/>
        <color rgb="FFFF0000"/>
        <rFont val="Calibri"/>
        <family val="2"/>
        <scheme val="minor"/>
      </rPr>
      <t>GRAPHIC SPECIFICATIONS TAB</t>
    </r>
    <r>
      <rPr>
        <b/>
        <sz val="11"/>
        <color rgb="FF0066FF"/>
        <rFont val="Calibri"/>
        <family val="2"/>
        <scheme val="minor"/>
      </rPr>
      <t xml:space="preserve"> WHEN PREPARING YOUR ARTWORK</t>
    </r>
  </si>
  <si>
    <t xml:space="preserve">Expo Solutions has two branding solutions on offer. Vinyl prints or fabric banners. 
For both options it is necessary for you to supply print ready artwork.
</t>
  </si>
  <si>
    <r>
      <t>1. VINYL BRANDING</t>
    </r>
    <r>
      <rPr>
        <i/>
        <sz val="9"/>
        <color theme="1"/>
        <rFont val="Calibri"/>
        <family val="2"/>
        <scheme val="minor"/>
      </rPr>
      <t xml:space="preserve"> (shell scheme exhibitors)</t>
    </r>
  </si>
  <si>
    <r>
      <t>2. FABRIC BANNER BRANDING</t>
    </r>
    <r>
      <rPr>
        <i/>
        <sz val="9"/>
        <color theme="1"/>
        <rFont val="Calibri"/>
        <family val="2"/>
        <scheme val="minor"/>
      </rPr>
      <t xml:space="preserve"> (shell scheme exhibitors)</t>
    </r>
  </si>
  <si>
    <r>
      <t xml:space="preserve">BRANDING </t>
    </r>
    <r>
      <rPr>
        <sz val="9"/>
        <color theme="0"/>
        <rFont val="Calibri"/>
        <family val="2"/>
        <scheme val="minor"/>
      </rPr>
      <t xml:space="preserve">(Available to </t>
    </r>
    <r>
      <rPr>
        <b/>
        <sz val="9"/>
        <color theme="0"/>
        <rFont val="Calibri"/>
        <family val="2"/>
        <scheme val="minor"/>
      </rPr>
      <t xml:space="preserve">SHELL SCHEME </t>
    </r>
    <r>
      <rPr>
        <sz val="9"/>
        <color theme="0"/>
        <rFont val="Calibri"/>
        <family val="2"/>
        <scheme val="minor"/>
      </rPr>
      <t>Exhibitors)</t>
    </r>
  </si>
  <si>
    <r>
      <t xml:space="preserve"> - Printed onto vinyl and applied to our PST (shell scheme) panels
 - Vinyl prints can be ordered for shell scheme fascia baords, wall panels, counters or cupboards
 - Only the PST panels is branded, not the frame.  The aluminum frame into which the branded panels fit will be visible (</t>
    </r>
    <r>
      <rPr>
        <i/>
        <sz val="10"/>
        <color rgb="FF0070C0"/>
        <rFont val="Calibri"/>
        <family val="2"/>
        <scheme val="minor"/>
      </rPr>
      <t>this is not a seamless branding solution</t>
    </r>
    <r>
      <rPr>
        <sz val="10"/>
        <color theme="1"/>
        <rFont val="Calibri"/>
        <family val="2"/>
        <scheme val="minor"/>
      </rPr>
      <t xml:space="preserve">)
 -  </t>
    </r>
    <r>
      <rPr>
        <sz val="10"/>
        <color rgb="FFFF0000"/>
        <rFont val="Calibri"/>
        <family val="2"/>
        <scheme val="minor"/>
      </rPr>
      <t>IMPORTANT</t>
    </r>
    <r>
      <rPr>
        <sz val="10"/>
        <color theme="1"/>
        <rFont val="Calibri"/>
        <family val="2"/>
        <scheme val="minor"/>
      </rPr>
      <t xml:space="preserve"> - Vinyl branded panels remain the property of Expo Solutions. All prints will be stripped at the end of the show allowing panels to be placed back into production
 -  See images tab for reference </t>
    </r>
  </si>
  <si>
    <r>
      <t xml:space="preserve"> - Artwork supplied is sublimated onto fabric and edged with plastic chonking which is fitted into the shell scheme structure using a plastic extrusion
 - The fabric banner/s cover all octanorm upright poles, panels and beams leaving a seamless look
 -  </t>
    </r>
    <r>
      <rPr>
        <sz val="10"/>
        <color rgb="FFFF0000"/>
        <rFont val="Calibri"/>
        <family val="2"/>
        <scheme val="minor"/>
      </rPr>
      <t>IMPORTANT</t>
    </r>
    <r>
      <rPr>
        <sz val="10"/>
        <color theme="1"/>
        <rFont val="Calibri"/>
        <family val="2"/>
        <scheme val="minor"/>
      </rPr>
      <t xml:space="preserve"> - plastic extrusions used to fit the banners to the shell scheme structure is supplied on a hired basis and remains the property of Expo Solutions
 - Clients are permited to keep the fabric banners and required to remove such at the end of each show
 - For a nominal installation fee (see FBI01 &amp; PE01), the banners can be used again at future shows provided Expo Solutions is the appointed stand builder and the banners as sized 
    specifically to fit into our system. We cannot assist with installation of banners to systems supplied by other companies
 - We do not offer storage facilities for banners and will discard all items if left behind by exhibitors at breakdown
 - See images tab for reference
</t>
    </r>
  </si>
  <si>
    <r>
      <t>VINYL PANEL BRANDING</t>
    </r>
    <r>
      <rPr>
        <sz val="10"/>
        <color theme="0"/>
        <rFont val="Calibri"/>
        <family val="2"/>
        <scheme val="minor"/>
      </rPr>
      <t xml:space="preserve"> </t>
    </r>
    <r>
      <rPr>
        <sz val="9"/>
        <color theme="0"/>
        <rFont val="Calibri"/>
        <family val="2"/>
        <scheme val="minor"/>
      </rPr>
      <t>(Available to exhibitors with Shell Scheme Walling, Counters or Cupboards ONLY)</t>
    </r>
  </si>
  <si>
    <r>
      <t xml:space="preserve">FABRIC BANNER BRANDING </t>
    </r>
    <r>
      <rPr>
        <sz val="9"/>
        <color theme="0"/>
        <rFont val="Calibri"/>
        <family val="2"/>
        <scheme val="minor"/>
      </rPr>
      <t>(Applicable to</t>
    </r>
    <r>
      <rPr>
        <b/>
        <sz val="9"/>
        <color theme="0"/>
        <rFont val="Calibri"/>
        <family val="2"/>
        <scheme val="minor"/>
      </rPr>
      <t xml:space="preserve"> Shell Scheme Exhibitors </t>
    </r>
    <r>
      <rPr>
        <sz val="9"/>
        <color theme="0"/>
        <rFont val="Calibri"/>
        <family val="2"/>
        <scheme val="minor"/>
      </rPr>
      <t>ONLY)</t>
    </r>
  </si>
  <si>
    <r>
      <t xml:space="preserve">INSTANT PACKAGES </t>
    </r>
    <r>
      <rPr>
        <sz val="9"/>
        <color theme="0"/>
        <rFont val="Calibri"/>
        <family val="2"/>
        <scheme val="minor"/>
      </rPr>
      <t xml:space="preserve">(Upgrades of your </t>
    </r>
    <r>
      <rPr>
        <b/>
        <sz val="9"/>
        <color theme="0"/>
        <rFont val="Calibri"/>
        <family val="2"/>
        <scheme val="minor"/>
      </rPr>
      <t>EXISTING shell scheme</t>
    </r>
    <r>
      <rPr>
        <sz val="9"/>
        <color theme="0"/>
        <rFont val="Calibri"/>
        <family val="2"/>
        <scheme val="minor"/>
      </rPr>
      <t xml:space="preserve"> stand)</t>
    </r>
  </si>
  <si>
    <t>in the YELLOW highlighted box -----------------&gt;&gt;</t>
  </si>
  <si>
    <t>Please select option A or B above. Indicate using an "X"</t>
  </si>
  <si>
    <t>ROW or CORNER (select)</t>
  </si>
  <si>
    <t>PACKAGE 1</t>
  </si>
  <si>
    <t>PACKAGE 2</t>
  </si>
  <si>
    <t xml:space="preserve">1x Lockable cupboard with graphic </t>
  </si>
  <si>
    <t>Full fabric banners, all walls</t>
  </si>
  <si>
    <r>
      <rPr>
        <b/>
        <sz val="10"/>
        <color rgb="FFFF0000"/>
        <rFont val="Calibri"/>
        <family val="2"/>
        <scheme val="minor"/>
      </rPr>
      <t>REFER TO THE GRAPHIC SPECIFICATIONS TAB WHEN PREPARING YOUR ARTWORK</t>
    </r>
    <r>
      <rPr>
        <sz val="10"/>
        <color rgb="FFFF0000"/>
        <rFont val="Calibri"/>
        <family val="2"/>
        <scheme val="minor"/>
      </rPr>
      <t xml:space="preserve">
Artwork dimensions have been provided above however should you need clarity please contact Expo Solutions </t>
    </r>
  </si>
  <si>
    <t>BANNER / ARTWORK SIZE</t>
  </si>
  <si>
    <t>PREMIUM LOUNGE FURNITURE</t>
  </si>
  <si>
    <r>
      <t xml:space="preserve">All hired items must be treated with care, and are payable prior to delivery.  
Damaged items will be charged for at replacement value.  All items hired are the responsibility of the exhibitor, until collected by the appointed contractor.
</t>
    </r>
    <r>
      <rPr>
        <b/>
        <i/>
        <sz val="9"/>
        <color rgb="FFC00000"/>
        <rFont val="Calibri"/>
        <family val="2"/>
        <scheme val="minor"/>
      </rPr>
      <t xml:space="preserve"> (all items are subject to availability)</t>
    </r>
  </si>
  <si>
    <r>
      <t>PRODUCT DESCRIPTION</t>
    </r>
    <r>
      <rPr>
        <b/>
        <sz val="10"/>
        <color rgb="FFFFFF00"/>
        <rFont val="Calibri"/>
        <family val="2"/>
        <scheme val="minor"/>
      </rPr>
      <t xml:space="preserve"> </t>
    </r>
    <r>
      <rPr>
        <b/>
        <sz val="8"/>
        <color rgb="FFFF0000"/>
        <rFont val="Calibri"/>
        <family val="2"/>
        <scheme val="minor"/>
      </rPr>
      <t>(PLEASE INSERT YOUR COLOUR SELECTION WHERE APPLICABLE)</t>
    </r>
  </si>
  <si>
    <r>
      <t xml:space="preserve">COLOUR CHOICE
</t>
    </r>
    <r>
      <rPr>
        <b/>
        <sz val="8"/>
        <color rgb="FFFF0000"/>
        <rFont val="Calibri"/>
        <family val="2"/>
        <scheme val="minor"/>
      </rPr>
      <t>(where applicable)</t>
    </r>
  </si>
  <si>
    <t>FORM 8</t>
  </si>
  <si>
    <t>EXAMPLE: "CENTRE OF BACK WALL / LEFT WALL"</t>
  </si>
  <si>
    <r>
      <t xml:space="preserve">AV &amp; IT  </t>
    </r>
    <r>
      <rPr>
        <b/>
        <sz val="8"/>
        <color theme="0"/>
        <rFont val="Calibri"/>
        <family val="2"/>
        <scheme val="minor"/>
      </rPr>
      <t xml:space="preserve">* Please complete </t>
    </r>
    <r>
      <rPr>
        <b/>
        <sz val="8"/>
        <color rgb="FFFFFF00"/>
        <rFont val="Calibri"/>
        <family val="2"/>
        <scheme val="minor"/>
      </rPr>
      <t xml:space="preserve">Section A &amp; B &amp; C </t>
    </r>
    <r>
      <rPr>
        <b/>
        <sz val="8"/>
        <color theme="0"/>
        <rFont val="Calibri"/>
        <family val="2"/>
        <scheme val="minor"/>
      </rPr>
      <t>to ensure your screen is installed correctly *</t>
    </r>
  </si>
  <si>
    <r>
      <t xml:space="preserve">SECTION B: CONTENT DISPLAY </t>
    </r>
    <r>
      <rPr>
        <sz val="9"/>
        <color theme="0"/>
        <rFont val="Calibri"/>
        <family val="2"/>
        <scheme val="minor"/>
      </rPr>
      <t>(Please mark an "X" in the Grey box to illustrate your requirement)</t>
    </r>
  </si>
  <si>
    <t>INSERT YOUR PLACEMENT INSTRUCTIONS HERE</t>
  </si>
  <si>
    <t>Delivery Fee</t>
  </si>
  <si>
    <t>Sub Total</t>
  </si>
  <si>
    <t>Wire Barstool</t>
  </si>
  <si>
    <t>Black / White</t>
  </si>
  <si>
    <t>Black / Charcoal / Clear</t>
  </si>
  <si>
    <t>Black / Gunmetal &amp; Wood Top / White &amp; Wood Top / White</t>
  </si>
  <si>
    <t>Loft Bar Stool</t>
  </si>
  <si>
    <t>Industrial Bar Stool</t>
  </si>
  <si>
    <t>Diva Bar Stool</t>
  </si>
  <si>
    <t>Clear / Black</t>
  </si>
  <si>
    <t>CUTBS17 - 18</t>
  </si>
  <si>
    <t>CUTBS14</t>
  </si>
  <si>
    <t>CUTBS15</t>
  </si>
  <si>
    <t>CUTBS16</t>
  </si>
  <si>
    <t>CUTBS10 - 13</t>
  </si>
  <si>
    <t>CUTBS07 - 09</t>
  </si>
  <si>
    <t>CUTBS05 - 06</t>
  </si>
  <si>
    <t>CUTBS03 - 04</t>
  </si>
  <si>
    <t>CUTBS01 - 02</t>
  </si>
  <si>
    <t>35% markup</t>
  </si>
  <si>
    <t>cost price</t>
  </si>
  <si>
    <t>manual price</t>
  </si>
  <si>
    <t>CUTCK01</t>
  </si>
  <si>
    <t>Glass top Cocktail Table</t>
  </si>
  <si>
    <t>Geometric Cocktail Table</t>
  </si>
  <si>
    <t>CUTCK02 - 03</t>
  </si>
  <si>
    <t>Round Cocktail Table</t>
  </si>
  <si>
    <t>CUTCK04 - 07</t>
  </si>
  <si>
    <t>Black Top / Natural Wood Top / White Top / Aluminum Top</t>
  </si>
  <si>
    <t>CUTCK08</t>
  </si>
  <si>
    <t>Skinny Plinth Cocktail Table</t>
  </si>
  <si>
    <t>White</t>
  </si>
  <si>
    <t>CUTCK09</t>
  </si>
  <si>
    <t>Square Top Plinth Cocktail Table</t>
  </si>
  <si>
    <t>White Steel Conversation Table</t>
  </si>
  <si>
    <t>CUTCK10 - 11</t>
  </si>
  <si>
    <t>CUTCK12 - 13</t>
  </si>
  <si>
    <t>White Steel Cocktail Table</t>
  </si>
  <si>
    <t>White Top / Natural Top</t>
  </si>
  <si>
    <t>Black Steel Conversation Table</t>
  </si>
  <si>
    <t>Black Steel Cocktail Table</t>
  </si>
  <si>
    <t>Black Top / Natural Top</t>
  </si>
  <si>
    <t>CUTCK14 - 15</t>
  </si>
  <si>
    <t>CUTCK16 - 17</t>
  </si>
  <si>
    <t>2 x Liepzig Bar Stools, 1 x Glass Cocktail Table, 
1 x Waste Bin</t>
  </si>
  <si>
    <t>CUTPK04</t>
  </si>
  <si>
    <t>CUTPK05</t>
  </si>
  <si>
    <t>CUTPK06</t>
  </si>
  <si>
    <t>2x White Libby Chairs, 1x Glass Café Table, 1x Brochure stand Wooden, 1x Waste Bin</t>
  </si>
  <si>
    <t>2 x White Libby Chairs, 1x Glass Café Table,  1x Waste Bin</t>
  </si>
  <si>
    <t>2 x Liepzig Bar Stools, 1 x Glass Cocktail Table, 
1 x Brochure Stand Wooden, 1 x Waste Bin</t>
  </si>
  <si>
    <t>4 x Liepzig Bar Stools, 2 x Glass Cocktail Tables, 
1 x Brochure Stand Wooden, 1 x Waste Bin</t>
  </si>
  <si>
    <t>Black / Clear</t>
  </si>
  <si>
    <t>CUTCC01 - 02</t>
  </si>
  <si>
    <t>Walnut Crossback Chair</t>
  </si>
  <si>
    <t>CUTCC03</t>
  </si>
  <si>
    <t>CUTCC04</t>
  </si>
  <si>
    <t>The Woodrow Chair</t>
  </si>
  <si>
    <t>CUTCC05</t>
  </si>
  <si>
    <t>CUTCC06 - 07</t>
  </si>
  <si>
    <t>CUTCC08 - 09</t>
  </si>
  <si>
    <t>Varsity Chair</t>
  </si>
  <si>
    <t>CUTCC10 - 14</t>
  </si>
  <si>
    <t>Emu Chair</t>
  </si>
  <si>
    <t>Dark Blue / Duck Egg Blue / Gold / Matt Black / Red</t>
  </si>
  <si>
    <t>Albatross Chair</t>
  </si>
  <si>
    <t>CUTCC15</t>
  </si>
  <si>
    <t>CUTCC16 - 18</t>
  </si>
  <si>
    <t xml:space="preserve">Charcoal / Red / White &amp; Wood Top </t>
  </si>
  <si>
    <t>CUTCC19 - 21</t>
  </si>
  <si>
    <t>Black / Blue / Green</t>
  </si>
  <si>
    <t>Scandinavian Chair</t>
  </si>
  <si>
    <t>White / Black / Blue / Grey / Red / Yellow</t>
  </si>
  <si>
    <t>CUTCC22 - 27</t>
  </si>
  <si>
    <t>CUTCC28</t>
  </si>
  <si>
    <t>Cole Chair</t>
  </si>
  <si>
    <t>Grey</t>
  </si>
  <si>
    <t>CUTCC29</t>
  </si>
  <si>
    <t>Jean Chair</t>
  </si>
  <si>
    <t>Wicker Chair</t>
  </si>
  <si>
    <t>CUTCC30</t>
  </si>
  <si>
    <t>CAFÉ CHAIRS</t>
  </si>
  <si>
    <t>CAFE TABLES</t>
  </si>
  <si>
    <t xml:space="preserve">Round Café Table  </t>
  </si>
  <si>
    <t>Black / White / Natural Wood</t>
  </si>
  <si>
    <t>CUTCF01 - 03</t>
  </si>
  <si>
    <t>CUTCF04</t>
  </si>
  <si>
    <t>Glass Café Table</t>
  </si>
  <si>
    <t xml:space="preserve">Glass </t>
  </si>
  <si>
    <t>CUTCF05</t>
  </si>
  <si>
    <t>Square Bistro Café Table</t>
  </si>
  <si>
    <t>CUTCF06</t>
  </si>
  <si>
    <t>Rectangle Bistro Café Table</t>
  </si>
  <si>
    <t>CUTCF07</t>
  </si>
  <si>
    <t>Saint Café Table</t>
  </si>
  <si>
    <t>Geometric Café Table</t>
  </si>
  <si>
    <t>CUTCF08 - 09</t>
  </si>
  <si>
    <t>CUTCF10</t>
  </si>
  <si>
    <t>Hairpin Café Table</t>
  </si>
  <si>
    <t>Natural</t>
  </si>
  <si>
    <t>CUTCF11</t>
  </si>
  <si>
    <t>Square Top Café Plinth Table</t>
  </si>
  <si>
    <t>CUTCF12</t>
  </si>
  <si>
    <t>Plinth Table</t>
  </si>
  <si>
    <t>CUTCF13</t>
  </si>
  <si>
    <t>CUTCF14</t>
  </si>
  <si>
    <t>CUTCF15</t>
  </si>
  <si>
    <t>Oak Dining Table</t>
  </si>
  <si>
    <t>Farmhouse Table</t>
  </si>
  <si>
    <t>Hairpin Dining Table</t>
  </si>
  <si>
    <t>Fiona Double Couch</t>
  </si>
  <si>
    <t xml:space="preserve">White / Black  </t>
  </si>
  <si>
    <t>Fiona Single Couch</t>
  </si>
  <si>
    <t>CUTSL01 / 03</t>
  </si>
  <si>
    <t>CUTSL02 / 04</t>
  </si>
  <si>
    <t>Double Ottoman</t>
  </si>
  <si>
    <t>Single Ottoman</t>
  </si>
  <si>
    <t>CUTSL05 - 06</t>
  </si>
  <si>
    <t>CUTSL07 / 09</t>
  </si>
  <si>
    <t>CUTSL08 / 10</t>
  </si>
  <si>
    <t>Coco Triple Couch</t>
  </si>
  <si>
    <t>CUTPL01 - 04</t>
  </si>
  <si>
    <t>Dark Grey / Light Grey / Stone / Medium Blue</t>
  </si>
  <si>
    <t>CUTPL05 - 09</t>
  </si>
  <si>
    <t>Coco Single Couch</t>
  </si>
  <si>
    <t>Dark Grey / Light Grey / Stone / Medium Blue / Teal</t>
  </si>
  <si>
    <t>CUTPL10 - 13</t>
  </si>
  <si>
    <t>Biscuit / Burgundy / Charcoal / White</t>
  </si>
  <si>
    <t>New York Single Couch</t>
  </si>
  <si>
    <t>New York Triple Couch</t>
  </si>
  <si>
    <t>CUTPL14 - 17</t>
  </si>
  <si>
    <t>Armadillo Double Couch</t>
  </si>
  <si>
    <t>Armadillo Single Couch</t>
  </si>
  <si>
    <t>CUTPL18 / 20</t>
  </si>
  <si>
    <t>CUTPL19 / 21</t>
  </si>
  <si>
    <t>Black / Grey</t>
  </si>
  <si>
    <t>CUTPL22</t>
  </si>
  <si>
    <t>Lisbon Lounger</t>
  </si>
  <si>
    <t>Taupe</t>
  </si>
  <si>
    <t>Square Day Bed</t>
  </si>
  <si>
    <t>Black / Camel / Cloudy / Oyster</t>
  </si>
  <si>
    <t>CUTPL23 - 26</t>
  </si>
  <si>
    <t>Wire Coffee Table</t>
  </si>
  <si>
    <t>CUTCS03 - 04</t>
  </si>
  <si>
    <t>CUTCS01 - 02</t>
  </si>
  <si>
    <t>CUTCS05 - 06</t>
  </si>
  <si>
    <t>Steel Square Coffee Table</t>
  </si>
  <si>
    <t>Black with Natural Top / White with Natural Top</t>
  </si>
  <si>
    <t>CUTCS07 - 08</t>
  </si>
  <si>
    <t>Scandinavian Coffee Table</t>
  </si>
  <si>
    <t>White / Natural Wood</t>
  </si>
  <si>
    <t>CUTCS09</t>
  </si>
  <si>
    <t>Studio Coffee Table</t>
  </si>
  <si>
    <t>CUTCS10</t>
  </si>
  <si>
    <t>Satellite Coffee Table</t>
  </si>
  <si>
    <t>Natural Wood</t>
  </si>
  <si>
    <t>CUTCS11</t>
  </si>
  <si>
    <t>Modern Coffee Table</t>
  </si>
  <si>
    <t>Steel Square Side Table</t>
  </si>
  <si>
    <t>CUTCS12 - 13</t>
  </si>
  <si>
    <t>Studio Side Table</t>
  </si>
  <si>
    <t>CUTCS14</t>
  </si>
  <si>
    <t>Wire Side Table</t>
  </si>
  <si>
    <t>Black / White / Dark Blue / Pea Green</t>
  </si>
  <si>
    <t>CUTCS15 - 18</t>
  </si>
  <si>
    <t>CUTPK01</t>
  </si>
  <si>
    <t>CUTPK02</t>
  </si>
  <si>
    <t>CUTPK03</t>
  </si>
  <si>
    <t>Plinth Tall</t>
  </si>
  <si>
    <t>White / Black</t>
  </si>
  <si>
    <t>Plinth Short</t>
  </si>
  <si>
    <t>CUTMS01 / 03</t>
  </si>
  <si>
    <t>CUTMS02 / 04</t>
  </si>
  <si>
    <t>CUTMS05 - 08</t>
  </si>
  <si>
    <t>Black / Mahogany / Natural Wood / White</t>
  </si>
  <si>
    <t>CUTMS09</t>
  </si>
  <si>
    <t>Standing Mirror</t>
  </si>
  <si>
    <t>Stanchion Pole</t>
  </si>
  <si>
    <t>Chrome / Gold</t>
  </si>
  <si>
    <t>CUTMS10 - 11</t>
  </si>
  <si>
    <t>CUTMS12 - 14</t>
  </si>
  <si>
    <t>Stanchion Rope</t>
  </si>
  <si>
    <t>Black / Blue / Red</t>
  </si>
  <si>
    <t>Bar Fridge</t>
  </si>
  <si>
    <t>CUTMS15</t>
  </si>
  <si>
    <t xml:space="preserve">Brochure Stand </t>
  </si>
  <si>
    <t>CUTMS18</t>
  </si>
  <si>
    <t>CUTMS16 - 17</t>
  </si>
  <si>
    <t>1,8m Trestle Table</t>
  </si>
  <si>
    <t>steel with wood top (table cloth recommended)</t>
  </si>
  <si>
    <t>CUTMS19</t>
  </si>
  <si>
    <t>Waste Bin (small)</t>
  </si>
  <si>
    <t>Black Mesh</t>
  </si>
  <si>
    <t>2 Speaker PA System with Mic &amp; Mixer (50 pax)</t>
  </si>
  <si>
    <t>4 Speaker PA System with Mic &amp; Mixer (200 pax)</t>
  </si>
  <si>
    <t>6 Speakers, 2 Subs, PA System with Mic &amp; Mixer 
(500 pax)</t>
  </si>
  <si>
    <t>Onsite assistance - transferring/converting files to USB (per video)</t>
  </si>
  <si>
    <r>
      <rPr>
        <b/>
        <sz val="22"/>
        <color theme="0"/>
        <rFont val="Calibri"/>
        <family val="2"/>
        <scheme val="minor"/>
      </rPr>
      <t>ORDER SUMMARY</t>
    </r>
    <r>
      <rPr>
        <b/>
        <sz val="16"/>
        <color theme="0"/>
        <rFont val="Calibri"/>
        <family val="2"/>
        <scheme val="minor"/>
      </rPr>
      <t xml:space="preserve">
</t>
    </r>
    <r>
      <rPr>
        <sz val="12"/>
        <color theme="0"/>
        <rFont val="Calibri"/>
        <family val="2"/>
        <scheme val="minor"/>
      </rPr>
      <t>COMPULSORY COMPLETION FOR ALL EXHIBITORS</t>
    </r>
    <r>
      <rPr>
        <b/>
        <sz val="16"/>
        <color theme="0"/>
        <rFont val="Calibri"/>
        <family val="2"/>
        <scheme val="minor"/>
      </rPr>
      <t xml:space="preserve">
</t>
    </r>
    <r>
      <rPr>
        <sz val="8"/>
        <color rgb="FFFFFF00"/>
        <rFont val="Calibri"/>
        <family val="2"/>
        <scheme val="minor"/>
      </rPr>
      <t>THIS SUMMARY FORM MUST BE SUBMITTED WITH ALL INDIVIDUAL SERVICE ORDER FORMS WHERE APPLICAB</t>
    </r>
    <r>
      <rPr>
        <b/>
        <sz val="8"/>
        <color rgb="FFFFFF00"/>
        <rFont val="Calibri"/>
        <family val="2"/>
        <scheme val="minor"/>
      </rPr>
      <t>LE</t>
    </r>
    <r>
      <rPr>
        <b/>
        <sz val="8"/>
        <color theme="0"/>
        <rFont val="Calibri"/>
        <family val="2"/>
        <scheme val="minor"/>
      </rPr>
      <t xml:space="preserve"> </t>
    </r>
  </si>
  <si>
    <t>32A 3Phase Connection Only</t>
  </si>
  <si>
    <t>63A 3Phase Connection Only</t>
  </si>
  <si>
    <t>Multiplug</t>
  </si>
  <si>
    <t xml:space="preserve">International Travel Adaptor </t>
  </si>
  <si>
    <t>ELC10</t>
  </si>
  <si>
    <t>EL24</t>
  </si>
  <si>
    <t>EL 21</t>
  </si>
  <si>
    <t xml:space="preserve">Exhibitor Connections (ea) </t>
  </si>
  <si>
    <t>125A 3Phase Connection Only</t>
  </si>
  <si>
    <t>Corner</t>
  </si>
  <si>
    <r>
      <t xml:space="preserve">1200mm / 4ft LED Flourescent </t>
    </r>
    <r>
      <rPr>
        <b/>
        <sz val="10"/>
        <color rgb="FF0070C0"/>
        <rFont val="Calibri"/>
        <family val="2"/>
        <scheme val="minor"/>
      </rPr>
      <t>***</t>
    </r>
  </si>
  <si>
    <t>10W LED Floodlight</t>
  </si>
  <si>
    <t>20W LED Floodlight</t>
  </si>
  <si>
    <t>30W LED Floodlight</t>
  </si>
  <si>
    <t>Counter - Curved + 1m Lockable Cupboard Extension (Octanorm)</t>
  </si>
  <si>
    <t xml:space="preserve">Counter - Straight - not lockable (Octanorm) </t>
  </si>
  <si>
    <t>EL31</t>
  </si>
  <si>
    <t>EL32</t>
  </si>
  <si>
    <t>EL33</t>
  </si>
  <si>
    <r>
      <t xml:space="preserve">DEADLINE DATE:         </t>
    </r>
    <r>
      <rPr>
        <b/>
        <sz val="12"/>
        <color rgb="FFFF0000"/>
        <rFont val="Calibri"/>
        <family val="2"/>
        <scheme val="minor"/>
      </rPr>
      <t xml:space="preserve"> 15/06/2023</t>
    </r>
  </si>
  <si>
    <r>
      <rPr>
        <b/>
        <sz val="12"/>
        <color rgb="FFFF0000"/>
        <rFont val="Calibri"/>
        <family val="2"/>
        <scheme val="minor"/>
      </rPr>
      <t>SUBMISSION DEADLINE: 15 JUNE 2023</t>
    </r>
    <r>
      <rPr>
        <b/>
        <sz val="10"/>
        <color rgb="FFFF0000"/>
        <rFont val="Calibri"/>
        <family val="2"/>
        <scheme val="minor"/>
      </rPr>
      <t xml:space="preserve">
</t>
    </r>
    <r>
      <rPr>
        <b/>
        <sz val="8"/>
        <color rgb="FFFF0000"/>
        <rFont val="Calibri"/>
        <family val="2"/>
        <scheme val="minor"/>
      </rPr>
      <t>FORMS SUBMITTED AFTER THIS DATE INCUR A 20% LATE-ORDER SURCHARGE  |  PAYMENT IS DUE ON PRESENTATION OF INVOICE  |  PAYMENT IS REQUIRED IN FULL PRIOR TO DELIVERY OF ORDERED SERVICES</t>
    </r>
  </si>
  <si>
    <t>ISAG 2023  I   2-7 JULY 2023   I   CTICC, CAPE TOWN, SOUTH AFRICA</t>
  </si>
  <si>
    <r>
      <rPr>
        <b/>
        <u/>
        <sz val="9"/>
        <color rgb="FF0070C0"/>
        <rFont val="Calibri"/>
        <family val="2"/>
        <scheme val="minor"/>
      </rPr>
      <t xml:space="preserve">
</t>
    </r>
    <r>
      <rPr>
        <b/>
        <u/>
        <sz val="14"/>
        <color rgb="FFFF0000"/>
        <rFont val="Calibri"/>
        <family val="2"/>
        <scheme val="minor"/>
      </rPr>
      <t>SUBMISSION DEADLINE - 15 JUNE 2023</t>
    </r>
    <r>
      <rPr>
        <b/>
        <u/>
        <sz val="9"/>
        <color rgb="FF0070C0"/>
        <rFont val="Calibri"/>
        <family val="2"/>
        <scheme val="minor"/>
      </rPr>
      <t xml:space="preserve">
PRINT READY</t>
    </r>
    <r>
      <rPr>
        <b/>
        <sz val="9"/>
        <color rgb="FF0070C0"/>
        <rFont val="Calibri"/>
        <family val="2"/>
        <scheme val="minor"/>
      </rPr>
      <t xml:space="preserve"> ARTWORK TO BE SUPPLIED AS PER SIZES SPECIFIED ABOVE. </t>
    </r>
    <r>
      <rPr>
        <b/>
        <i/>
        <sz val="9"/>
        <color rgb="FFFF0000"/>
        <rFont val="Calibri"/>
        <family val="2"/>
        <scheme val="minor"/>
      </rPr>
      <t xml:space="preserve">
</t>
    </r>
    <r>
      <rPr>
        <b/>
        <sz val="9"/>
        <color rgb="FF0070C0"/>
        <rFont val="Calibri"/>
        <family val="2"/>
        <scheme val="minor"/>
      </rPr>
      <t xml:space="preserve">ACCEPTABLE ARTWORK FORMATS: PDF, COREL DRAW, PHOTOSHOP, EPS, VECTOR.
</t>
    </r>
  </si>
  <si>
    <r>
      <rPr>
        <b/>
        <sz val="12"/>
        <color rgb="FFFF0000"/>
        <rFont val="Calibri"/>
        <family val="2"/>
        <scheme val="minor"/>
      </rPr>
      <t>SUBMISSION DEADLINE: 15 JUNE 2023</t>
    </r>
    <r>
      <rPr>
        <b/>
        <sz val="10"/>
        <color rgb="FFFF0000"/>
        <rFont val="Calibri"/>
        <family val="2"/>
        <scheme val="minor"/>
      </rPr>
      <t xml:space="preserve">
</t>
    </r>
    <r>
      <rPr>
        <sz val="8"/>
        <color rgb="FFFF0000"/>
        <rFont val="Calibri"/>
        <family val="2"/>
        <scheme val="minor"/>
      </rPr>
      <t>FORMS SUBMITTED AFTER THIS DATE INCUR A 20% LATE-ORDER SURCHARGE  |  PAYMENT IS DUE ON PRESENTATION OF INVOICE  |  PAYMENT IS REQUIRED IN FULL PRIOR TO DELIVERY OF ORDERED SERVICES</t>
    </r>
  </si>
  <si>
    <r>
      <rPr>
        <b/>
        <u/>
        <sz val="12"/>
        <color rgb="FFFF0000"/>
        <rFont val="Calibri"/>
        <family val="2"/>
        <scheme val="minor"/>
      </rPr>
      <t>ARTWORK DEADLINE:</t>
    </r>
    <r>
      <rPr>
        <b/>
        <sz val="12"/>
        <color rgb="FFFF0000"/>
        <rFont val="Calibri"/>
        <family val="2"/>
        <scheme val="minor"/>
      </rPr>
      <t xml:space="preserve"> 15 JUNE 2023 (PRINT READY FILES ONLY) 
</t>
    </r>
    <r>
      <rPr>
        <i/>
        <sz val="9"/>
        <color rgb="FFFF0000"/>
        <rFont val="Calibri"/>
        <family val="2"/>
        <scheme val="minor"/>
      </rPr>
      <t>* Expo Solutions does not conceptulaise / design artwork for exhibitors - only PRINT READY ARTWORK FILES will be accepted
** Editing / design changes made to print ready artwork files shared with Expo Solutions (due to incorrect sizing or the like) will be charged at R 595.00 per hour.</t>
    </r>
  </si>
  <si>
    <r>
      <t xml:space="preserve">Print ready artwork to be submitted by no later than 14 working days prior to build up (15 JUNE 2023)
</t>
    </r>
    <r>
      <rPr>
        <b/>
        <sz val="10"/>
        <color rgb="FFFF0000"/>
        <rFont val="Calibri"/>
        <family val="2"/>
        <scheme val="minor"/>
      </rPr>
      <t>PLEASE REFER TO THE GRAPHIC SPECIFICATIONS TAB WHEN PREPARING YOUR ARTWORK</t>
    </r>
    <r>
      <rPr>
        <sz val="10"/>
        <color rgb="FFFF0000"/>
        <rFont val="Calibri"/>
        <family val="2"/>
        <scheme val="minor"/>
      </rPr>
      <t xml:space="preserve">
Please contact Expo Solutions for your required artwork dimensions. </t>
    </r>
  </si>
  <si>
    <t>10% COMM</t>
  </si>
  <si>
    <t>BASE</t>
  </si>
  <si>
    <t>ANY ONSITE CONVERTING OF USB FILES WILL BE CHARGED AT R495.00 ex vat PER VIDEO</t>
  </si>
  <si>
    <t>FASCIA'S</t>
  </si>
  <si>
    <t>Fascias</t>
  </si>
  <si>
    <r>
      <t xml:space="preserve">2:     It is </t>
    </r>
    <r>
      <rPr>
        <b/>
        <sz val="9"/>
        <color rgb="FFFF0000"/>
        <rFont val="Calibri"/>
        <family val="2"/>
        <scheme val="minor"/>
      </rPr>
      <t>COMPULSORY</t>
    </r>
    <r>
      <rPr>
        <sz val="9"/>
        <color theme="1"/>
        <rFont val="Calibri"/>
        <family val="2"/>
        <scheme val="minor"/>
      </rPr>
      <t xml:space="preserve"> for all space-only exhibitors to furnish a Certificate of Compliance (COC) for all electrical work performed on their stand, prior to the opening of the show.
         If no COC is received, Expo Solutions will appoint our electrician to supply the relevant COC, at a cost of </t>
    </r>
    <r>
      <rPr>
        <b/>
        <sz val="9"/>
        <color rgb="FFFF0000"/>
        <rFont val="Calibri"/>
        <family val="2"/>
        <scheme val="minor"/>
      </rPr>
      <t xml:space="preserve">R 2 090.00 </t>
    </r>
    <r>
      <rPr>
        <sz val="9"/>
        <color theme="1"/>
        <rFont val="Calibri"/>
        <family val="2"/>
        <scheme val="minor"/>
      </rPr>
      <t xml:space="preserve">to the exhibitor.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</si>
</sst>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R&quot;\ #,##0.00"/>
    <numFmt numFmtId="165" formatCode="[$R-1C09]#,##0.00"/>
    <numFmt numFmtId="166" formatCode="&quot;R&quot;#,##0.00"/>
    <numFmt numFmtId="167" formatCode="_ * #,##0.00_ ;_ * \-#,##0.00_ ;_ * &quot;-&quot;??_ ;_ @_ "/>
  </numFmts>
  <fonts count="101"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26"/>
      <color theme="1"/>
      <name val="Calibri"/>
      <family val="2"/>
      <scheme val="minor"/>
    </font>
    <font>
      <b/>
      <sz val="14"/>
      <color theme="0"/>
      <name val="Calibri"/>
      <family val="2"/>
      <scheme val="minor"/>
    </font>
    <font>
      <b/>
      <sz val="10"/>
      <color theme="0"/>
      <name val="Calibri"/>
      <family val="2"/>
      <scheme val="minor"/>
    </font>
    <font>
      <sz val="14"/>
      <color theme="0"/>
      <name val="Calibri"/>
      <family val="2"/>
      <scheme val="minor"/>
    </font>
    <font>
      <sz val="10"/>
      <name val="Calibri"/>
      <family val="2"/>
      <scheme val="minor"/>
    </font>
    <font>
      <b/>
      <sz val="10"/>
      <color rgb="FFFF0000"/>
      <name val="Calibri"/>
      <family val="2"/>
      <scheme val="minor"/>
    </font>
    <font>
      <sz val="9"/>
      <name val="Calibri"/>
      <family val="2"/>
      <scheme val="minor"/>
    </font>
    <font>
      <sz val="10"/>
      <color rgb="FF000000"/>
      <name val="Calibri"/>
      <family val="2"/>
      <scheme val="minor"/>
    </font>
    <font>
      <sz val="10"/>
      <color rgb="FFFF0000"/>
      <name val="Calibri"/>
      <family val="2"/>
      <scheme val="minor"/>
    </font>
    <font>
      <b/>
      <u/>
      <sz val="10"/>
      <color theme="1"/>
      <name val="Calibri"/>
      <family val="2"/>
      <scheme val="minor"/>
    </font>
    <font>
      <b/>
      <sz val="11"/>
      <color rgb="FFFF0000"/>
      <name val="Calibri"/>
      <family val="2"/>
      <scheme val="minor"/>
    </font>
    <font>
      <b/>
      <sz val="10"/>
      <color theme="1"/>
      <name val="Calibri"/>
      <family val="2"/>
    </font>
    <font>
      <b/>
      <u/>
      <sz val="10"/>
      <color rgb="FFFF0000"/>
      <name val="Calibri"/>
      <family val="2"/>
      <scheme val="minor"/>
    </font>
    <font>
      <b/>
      <sz val="12"/>
      <color theme="1"/>
      <name val="Calibri"/>
      <family val="2"/>
      <scheme val="minor"/>
    </font>
    <font>
      <u/>
      <sz val="11"/>
      <color theme="10"/>
      <name val="Calibri"/>
      <family val="2"/>
    </font>
    <font>
      <i/>
      <sz val="11"/>
      <color theme="1"/>
      <name val="Calibri"/>
      <family val="2"/>
      <scheme val="minor"/>
    </font>
    <font>
      <sz val="24"/>
      <color theme="1"/>
      <name val="Calibri"/>
      <family val="2"/>
      <scheme val="minor"/>
    </font>
    <font>
      <u/>
      <sz val="10"/>
      <color theme="10"/>
      <name val="Calibri"/>
      <family val="2"/>
    </font>
    <font>
      <b/>
      <sz val="18"/>
      <color rgb="FFFF0000"/>
      <name val="Calibri"/>
      <family val="2"/>
      <scheme val="minor"/>
    </font>
    <font>
      <i/>
      <sz val="10"/>
      <color theme="1"/>
      <name val="Calibri"/>
      <family val="2"/>
      <scheme val="minor"/>
    </font>
    <font>
      <b/>
      <sz val="12"/>
      <color rgb="FFFF0000"/>
      <name val="Calibri"/>
      <family val="2"/>
      <scheme val="minor"/>
    </font>
    <font>
      <b/>
      <sz val="12"/>
      <name val="Calibri"/>
      <family val="2"/>
      <scheme val="minor"/>
    </font>
    <font>
      <b/>
      <sz val="11"/>
      <name val="Calibri"/>
      <family val="2"/>
      <scheme val="minor"/>
    </font>
    <font>
      <sz val="11"/>
      <name val="Calibri"/>
      <family val="2"/>
      <scheme val="minor"/>
    </font>
    <font>
      <b/>
      <sz val="16"/>
      <color theme="1"/>
      <name val="Calibri"/>
      <family val="2"/>
      <scheme val="minor"/>
    </font>
    <font>
      <sz val="16"/>
      <color theme="1"/>
      <name val="Calibri"/>
      <family val="2"/>
      <scheme val="minor"/>
    </font>
    <font>
      <b/>
      <sz val="9"/>
      <color rgb="FFFF0000"/>
      <name val="Calibri"/>
      <family val="2"/>
      <scheme val="minor"/>
    </font>
    <font>
      <b/>
      <sz val="12"/>
      <color theme="0"/>
      <name val="Calibri"/>
      <family val="2"/>
      <scheme val="minor"/>
    </font>
    <font>
      <b/>
      <sz val="10"/>
      <name val="Calibri"/>
      <family val="2"/>
      <scheme val="minor"/>
    </font>
    <font>
      <b/>
      <sz val="8"/>
      <color theme="1"/>
      <name val="Calibri"/>
      <family val="2"/>
      <scheme val="minor"/>
    </font>
    <font>
      <i/>
      <sz val="10"/>
      <color rgb="FFFF0000"/>
      <name val="Calibri"/>
      <family val="2"/>
      <scheme val="minor"/>
    </font>
    <font>
      <b/>
      <i/>
      <sz val="10"/>
      <color rgb="FFFF0000"/>
      <name val="Calibri"/>
      <family val="2"/>
      <scheme val="minor"/>
    </font>
    <font>
      <b/>
      <i/>
      <sz val="8"/>
      <color rgb="FFFF0000"/>
      <name val="Calibri"/>
      <family val="2"/>
      <scheme val="minor"/>
    </font>
    <font>
      <b/>
      <i/>
      <sz val="9"/>
      <color rgb="FFFF0000"/>
      <name val="Calibri"/>
      <family val="2"/>
      <scheme val="minor"/>
    </font>
    <font>
      <b/>
      <i/>
      <sz val="10"/>
      <color theme="0"/>
      <name val="Calibri"/>
      <family val="2"/>
      <scheme val="minor"/>
    </font>
    <font>
      <b/>
      <i/>
      <sz val="10"/>
      <color theme="1"/>
      <name val="Calibri"/>
      <family val="2"/>
      <scheme val="minor"/>
    </font>
    <font>
      <b/>
      <i/>
      <sz val="9"/>
      <color theme="1"/>
      <name val="Calibri"/>
      <family val="2"/>
      <scheme val="minor"/>
    </font>
    <font>
      <b/>
      <i/>
      <sz val="8"/>
      <color theme="1"/>
      <name val="Calibri"/>
      <family val="2"/>
      <scheme val="minor"/>
    </font>
    <font>
      <b/>
      <i/>
      <sz val="9"/>
      <color theme="3" tint="0.39997558519241921"/>
      <name val="Calibri"/>
      <family val="2"/>
      <scheme val="minor"/>
    </font>
    <font>
      <b/>
      <sz val="11"/>
      <color theme="0"/>
      <name val="Calibri"/>
      <family val="2"/>
      <scheme val="minor"/>
    </font>
    <font>
      <b/>
      <i/>
      <sz val="11"/>
      <color rgb="FFFF0000"/>
      <name val="Calibri"/>
      <family val="2"/>
      <scheme val="minor"/>
    </font>
    <font>
      <b/>
      <sz val="16"/>
      <color theme="0"/>
      <name val="Calibri"/>
      <family val="2"/>
      <scheme val="minor"/>
    </font>
    <font>
      <sz val="12"/>
      <color theme="1"/>
      <name val="Calibri"/>
      <family val="2"/>
      <scheme val="minor"/>
    </font>
    <font>
      <sz val="14"/>
      <color rgb="FFFF0000"/>
      <name val="Calibri"/>
      <family val="2"/>
      <scheme val="minor"/>
    </font>
    <font>
      <i/>
      <sz val="9"/>
      <color rgb="FFFF0000"/>
      <name val="Calibri"/>
      <family val="2"/>
      <scheme val="minor"/>
    </font>
    <font>
      <sz val="8"/>
      <name val="Calibri"/>
      <family val="2"/>
      <scheme val="minor"/>
    </font>
    <font>
      <b/>
      <sz val="11"/>
      <color rgb="FF0066FF"/>
      <name val="Calibri"/>
      <family val="2"/>
      <scheme val="minor"/>
    </font>
    <font>
      <sz val="8"/>
      <color theme="1"/>
      <name val="Calibri"/>
      <family val="2"/>
      <scheme val="minor"/>
    </font>
    <font>
      <vertAlign val="superscript"/>
      <sz val="10"/>
      <color theme="1"/>
      <name val="Calibri"/>
      <family val="2"/>
      <scheme val="minor"/>
    </font>
    <font>
      <sz val="9"/>
      <color theme="1"/>
      <name val="Calibri"/>
      <family val="2"/>
      <scheme val="minor"/>
    </font>
    <font>
      <sz val="10"/>
      <color theme="0" tint="-0.499984740745262"/>
      <name val="Calibri"/>
      <family val="2"/>
      <scheme val="minor"/>
    </font>
    <font>
      <sz val="24"/>
      <name val="Calibri"/>
      <family val="2"/>
      <scheme val="minor"/>
    </font>
    <font>
      <sz val="11"/>
      <color theme="1"/>
      <name val="Calibri"/>
      <family val="2"/>
      <scheme val="minor"/>
    </font>
    <font>
      <b/>
      <i/>
      <sz val="10"/>
      <color rgb="FF000000"/>
      <name val="Calibri"/>
      <family val="2"/>
      <scheme val="minor"/>
    </font>
    <font>
      <i/>
      <sz val="10"/>
      <color rgb="FF000000"/>
      <name val="Calibri"/>
      <family val="2"/>
      <scheme val="minor"/>
    </font>
    <font>
      <b/>
      <u/>
      <sz val="10"/>
      <color theme="0"/>
      <name val="Calibri"/>
      <family val="2"/>
      <scheme val="minor"/>
    </font>
    <font>
      <b/>
      <u/>
      <sz val="12"/>
      <color rgb="FFFF0000"/>
      <name val="Calibri"/>
      <family val="2"/>
      <scheme val="minor"/>
    </font>
    <font>
      <i/>
      <sz val="9"/>
      <color rgb="FF000000"/>
      <name val="Calibri"/>
      <family val="2"/>
      <scheme val="minor"/>
    </font>
    <font>
      <b/>
      <u/>
      <sz val="11"/>
      <color rgb="FFFF0000"/>
      <name val="Calibri"/>
      <family val="2"/>
      <scheme val="minor"/>
    </font>
    <font>
      <i/>
      <sz val="9"/>
      <color theme="0"/>
      <name val="Calibri"/>
      <family val="2"/>
      <scheme val="minor"/>
    </font>
    <font>
      <sz val="10"/>
      <color rgb="FF000000"/>
      <name val="Calibri"/>
      <family val="2"/>
    </font>
    <font>
      <sz val="10"/>
      <color rgb="FF0070C0"/>
      <name val="Calibri"/>
      <family val="2"/>
      <scheme val="minor"/>
    </font>
    <font>
      <i/>
      <sz val="10"/>
      <color rgb="FF0070C0"/>
      <name val="Calibri"/>
      <family val="2"/>
      <scheme val="minor"/>
    </font>
    <font>
      <sz val="8"/>
      <color rgb="FFFF0000"/>
      <name val="Calibri"/>
      <family val="2"/>
      <scheme val="minor"/>
    </font>
    <font>
      <i/>
      <sz val="8"/>
      <color rgb="FFFF0000"/>
      <name val="Calibri"/>
      <family val="2"/>
      <scheme val="minor"/>
    </font>
    <font>
      <b/>
      <sz val="8"/>
      <color rgb="FFFF0000"/>
      <name val="Calibri"/>
      <family val="2"/>
      <scheme val="minor"/>
    </font>
    <font>
      <b/>
      <i/>
      <u/>
      <sz val="10"/>
      <color rgb="FFFF0000"/>
      <name val="Calibri"/>
      <family val="2"/>
      <scheme val="minor"/>
    </font>
    <font>
      <b/>
      <u/>
      <sz val="9"/>
      <color rgb="FF0070C0"/>
      <name val="Calibri"/>
      <family val="2"/>
      <scheme val="minor"/>
    </font>
    <font>
      <b/>
      <sz val="9"/>
      <color rgb="FF0070C0"/>
      <name val="Calibri"/>
      <family val="2"/>
      <scheme val="minor"/>
    </font>
    <font>
      <b/>
      <sz val="10"/>
      <color theme="4" tint="-0.249977111117893"/>
      <name val="Calibri"/>
      <family val="2"/>
      <scheme val="minor"/>
    </font>
    <font>
      <b/>
      <sz val="10"/>
      <color rgb="FF0070C0"/>
      <name val="Calibri"/>
      <family val="2"/>
      <scheme val="minor"/>
    </font>
    <font>
      <b/>
      <sz val="11"/>
      <color rgb="FF0070C0"/>
      <name val="Calibri"/>
      <family val="2"/>
      <scheme val="minor"/>
    </font>
    <font>
      <i/>
      <sz val="9"/>
      <color rgb="FFC00000"/>
      <name val="Calibri"/>
      <family val="2"/>
      <scheme val="minor"/>
    </font>
    <font>
      <b/>
      <sz val="14"/>
      <color rgb="FFFF0000"/>
      <name val="Calibri"/>
      <family val="2"/>
      <scheme val="minor"/>
    </font>
    <font>
      <b/>
      <sz val="9"/>
      <color theme="1"/>
      <name val="Calibri"/>
      <family val="2"/>
      <scheme val="minor"/>
    </font>
    <font>
      <sz val="9"/>
      <color theme="0"/>
      <name val="Calibri"/>
      <family val="2"/>
      <scheme val="minor"/>
    </font>
    <font>
      <b/>
      <sz val="9"/>
      <color theme="0"/>
      <name val="Calibri"/>
      <family val="2"/>
      <scheme val="minor"/>
    </font>
    <font>
      <b/>
      <u/>
      <sz val="9"/>
      <color theme="0"/>
      <name val="Calibri"/>
      <family val="2"/>
      <scheme val="minor"/>
    </font>
    <font>
      <i/>
      <sz val="8"/>
      <color rgb="FF0070C0"/>
      <name val="Calibri"/>
      <family val="2"/>
      <scheme val="minor"/>
    </font>
    <font>
      <b/>
      <sz val="8"/>
      <color theme="0"/>
      <name val="Calibri"/>
      <family val="2"/>
      <scheme val="minor"/>
    </font>
    <font>
      <i/>
      <sz val="9"/>
      <color theme="1"/>
      <name val="Calibri"/>
      <family val="2"/>
      <scheme val="minor"/>
    </font>
    <font>
      <sz val="10"/>
      <color theme="0"/>
      <name val="Calibri"/>
      <family val="2"/>
      <scheme val="minor"/>
    </font>
    <font>
      <b/>
      <i/>
      <sz val="9"/>
      <name val="Calibri"/>
      <family val="2"/>
      <scheme val="minor"/>
    </font>
    <font>
      <b/>
      <sz val="8"/>
      <name val="Calibri"/>
      <family val="2"/>
      <scheme val="minor"/>
    </font>
    <font>
      <sz val="9"/>
      <color theme="0" tint="-0.499984740745262"/>
      <name val="Calibri"/>
      <family val="2"/>
      <scheme val="minor"/>
    </font>
    <font>
      <b/>
      <sz val="10"/>
      <color rgb="FFFFFF00"/>
      <name val="Calibri"/>
      <family val="2"/>
      <scheme val="minor"/>
    </font>
    <font>
      <b/>
      <i/>
      <sz val="9"/>
      <color rgb="FFC00000"/>
      <name val="Calibri"/>
      <family val="2"/>
      <scheme val="minor"/>
    </font>
    <font>
      <b/>
      <sz val="8"/>
      <color rgb="FFFFFF00"/>
      <name val="Calibri"/>
      <family val="2"/>
      <scheme val="minor"/>
    </font>
    <font>
      <i/>
      <sz val="8"/>
      <color theme="0" tint="-0.34998626667073579"/>
      <name val="Calibri"/>
      <family val="2"/>
      <scheme val="minor"/>
    </font>
    <font>
      <b/>
      <sz val="9"/>
      <name val="Calibri"/>
      <family val="2"/>
      <scheme val="minor"/>
    </font>
    <font>
      <sz val="10"/>
      <color rgb="FFC00000"/>
      <name val="Calibri"/>
      <family val="2"/>
      <scheme val="minor"/>
    </font>
    <font>
      <i/>
      <sz val="10"/>
      <color rgb="FFC00000"/>
      <name val="Calibri"/>
      <family val="2"/>
      <scheme val="minor"/>
    </font>
    <font>
      <sz val="10"/>
      <name val="Arial"/>
      <family val="2"/>
    </font>
    <font>
      <sz val="12"/>
      <color theme="0"/>
      <name val="Calibri"/>
      <family val="2"/>
      <scheme val="minor"/>
    </font>
    <font>
      <b/>
      <sz val="22"/>
      <color theme="0"/>
      <name val="Calibri"/>
      <family val="2"/>
      <scheme val="minor"/>
    </font>
    <font>
      <sz val="8"/>
      <color rgb="FFFFFF00"/>
      <name val="Calibri"/>
      <family val="2"/>
      <scheme val="minor"/>
    </font>
    <font>
      <b/>
      <u/>
      <sz val="14"/>
      <color rgb="FFFF0000"/>
      <name val="Calibri"/>
      <family val="2"/>
      <scheme val="minor"/>
    </font>
  </fonts>
  <fills count="12">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81"/>
        <bgColor indexed="64"/>
      </patternFill>
    </fill>
    <fill>
      <patternFill patternType="solid">
        <fgColor theme="0"/>
        <bgColor indexed="64"/>
      </patternFill>
    </fill>
    <fill>
      <patternFill patternType="solid">
        <fgColor theme="0" tint="-0.34998626667073579"/>
        <bgColor indexed="64"/>
      </patternFill>
    </fill>
    <fill>
      <patternFill patternType="solid">
        <fgColor rgb="FF0070C0"/>
        <bgColor indexed="64"/>
      </patternFill>
    </fill>
    <fill>
      <patternFill patternType="solid">
        <fgColor rgb="FF00FF00"/>
        <bgColor indexed="64"/>
      </patternFill>
    </fill>
    <fill>
      <patternFill patternType="solid">
        <fgColor rgb="FF002060"/>
        <bgColor indexed="64"/>
      </patternFill>
    </fill>
    <fill>
      <patternFill patternType="solid">
        <fgColor theme="4"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double">
        <color indexed="64"/>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thin">
        <color rgb="FF969696"/>
      </left>
      <right/>
      <top/>
      <bottom/>
      <diagonal/>
    </border>
    <border>
      <left/>
      <right style="thin">
        <color rgb="FF969696"/>
      </right>
      <top/>
      <bottom/>
      <diagonal/>
    </border>
    <border>
      <left style="thin">
        <color rgb="FF969696"/>
      </left>
      <right/>
      <top/>
      <bottom style="thin">
        <color rgb="FF969696"/>
      </bottom>
      <diagonal/>
    </border>
    <border>
      <left/>
      <right/>
      <top/>
      <bottom style="thin">
        <color rgb="FF969696"/>
      </bottom>
      <diagonal/>
    </border>
    <border>
      <left/>
      <right style="thin">
        <color rgb="FF969696"/>
      </right>
      <top/>
      <bottom style="thin">
        <color rgb="FF969696"/>
      </bottom>
      <diagonal/>
    </border>
    <border>
      <left style="thin">
        <color indexed="64"/>
      </left>
      <right style="thin">
        <color indexed="64"/>
      </right>
      <top/>
      <bottom style="thin">
        <color indexed="64"/>
      </bottom>
      <diagonal/>
    </border>
    <border>
      <left/>
      <right style="thin">
        <color indexed="64"/>
      </right>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indexed="64"/>
      </left>
      <right/>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969696"/>
      </left>
      <right/>
      <top style="medium">
        <color indexed="64"/>
      </top>
      <bottom/>
      <diagonal/>
    </border>
    <border>
      <left style="thin">
        <color theme="0"/>
      </left>
      <right/>
      <top/>
      <bottom/>
      <diagonal/>
    </border>
    <border>
      <left/>
      <right style="thin">
        <color theme="0"/>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top style="thin">
        <color auto="1"/>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s>
  <cellStyleXfs count="4">
    <xf numFmtId="0" fontId="0" fillId="0" borderId="0"/>
    <xf numFmtId="0" fontId="18" fillId="0" borderId="0" applyNumberFormat="0" applyFill="0" applyBorder="0" applyAlignment="0" applyProtection="0">
      <alignment vertical="top"/>
      <protection locked="0"/>
    </xf>
    <xf numFmtId="167" fontId="56" fillId="0" borderId="0" applyFont="0" applyFill="0" applyBorder="0" applyAlignment="0" applyProtection="0"/>
    <xf numFmtId="0" fontId="96" fillId="0" borderId="0"/>
  </cellStyleXfs>
  <cellXfs count="859">
    <xf numFmtId="0" fontId="0" fillId="0" borderId="0" xfId="0"/>
    <xf numFmtId="0" fontId="2" fillId="0" borderId="0" xfId="0" applyFont="1" applyAlignment="1" applyProtection="1">
      <alignment vertical="center"/>
      <protection locked="0"/>
    </xf>
    <xf numFmtId="0" fontId="2"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2" fillId="0" borderId="0" xfId="0" applyFont="1" applyProtection="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6" fillId="0" borderId="0" xfId="0" applyFont="1" applyAlignment="1" applyProtection="1">
      <alignment vertical="center"/>
      <protection locked="0"/>
    </xf>
    <xf numFmtId="0" fontId="3"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164" fontId="2" fillId="0" borderId="0" xfId="0" applyNumberFormat="1" applyFont="1" applyAlignment="1" applyProtection="1">
      <alignment horizontal="right" vertical="center"/>
      <protection locked="0"/>
    </xf>
    <xf numFmtId="164" fontId="2" fillId="0" borderId="0" xfId="0" applyNumberFormat="1" applyFont="1" applyAlignment="1" applyProtection="1">
      <alignment vertical="center"/>
      <protection locked="0"/>
    </xf>
    <xf numFmtId="164" fontId="2" fillId="0" borderId="1" xfId="0" applyNumberFormat="1" applyFont="1" applyBorder="1" applyAlignment="1">
      <alignment vertical="center"/>
    </xf>
    <xf numFmtId="164" fontId="2" fillId="0" borderId="12" xfId="0" applyNumberFormat="1" applyFont="1" applyBorder="1" applyAlignment="1">
      <alignment vertical="center"/>
    </xf>
    <xf numFmtId="164" fontId="2" fillId="0" borderId="1" xfId="0" applyNumberFormat="1" applyFont="1" applyBorder="1" applyAlignment="1">
      <alignment horizontal="right" vertical="center"/>
    </xf>
    <xf numFmtId="0" fontId="2" fillId="0" borderId="0" xfId="0" applyFont="1" applyAlignment="1">
      <alignment horizontal="center" vertical="center"/>
    </xf>
    <xf numFmtId="164" fontId="2" fillId="0" borderId="0" xfId="0" applyNumberFormat="1" applyFont="1" applyAlignment="1">
      <alignment vertical="center"/>
    </xf>
    <xf numFmtId="164" fontId="2" fillId="0" borderId="0" xfId="0" applyNumberFormat="1" applyFont="1" applyAlignment="1">
      <alignment horizontal="right" vertical="center"/>
    </xf>
    <xf numFmtId="0" fontId="9" fillId="3" borderId="1" xfId="0" applyFont="1" applyFill="1" applyBorder="1" applyAlignment="1" applyProtection="1">
      <alignment horizontal="center" vertical="center"/>
      <protection locked="0"/>
    </xf>
    <xf numFmtId="0" fontId="2" fillId="0" borderId="17" xfId="0" applyFont="1" applyBorder="1" applyAlignment="1">
      <alignment vertical="center"/>
    </xf>
    <xf numFmtId="0" fontId="2" fillId="0" borderId="1" xfId="0" applyFont="1" applyBorder="1" applyAlignment="1">
      <alignment horizontal="center" vertical="center"/>
    </xf>
    <xf numFmtId="0" fontId="2" fillId="0" borderId="0" xfId="0" applyFont="1" applyAlignment="1">
      <alignment vertical="center"/>
    </xf>
    <xf numFmtId="0" fontId="6" fillId="0" borderId="0" xfId="0" applyFont="1" applyAlignment="1">
      <alignment vertical="center"/>
    </xf>
    <xf numFmtId="0" fontId="0" fillId="0" borderId="0" xfId="0" applyAlignment="1">
      <alignment horizontal="right" vertical="center"/>
    </xf>
    <xf numFmtId="0" fontId="2" fillId="3" borderId="1" xfId="0" applyFont="1" applyFill="1" applyBorder="1" applyAlignment="1">
      <alignment horizontal="left" vertical="center"/>
    </xf>
    <xf numFmtId="0" fontId="3" fillId="0" borderId="0" xfId="0" applyFont="1" applyAlignment="1">
      <alignment vertical="center"/>
    </xf>
    <xf numFmtId="0" fontId="2" fillId="3" borderId="1" xfId="0" applyFont="1" applyFill="1" applyBorder="1" applyAlignment="1">
      <alignment horizontal="center" vertical="center"/>
    </xf>
    <xf numFmtId="0" fontId="9" fillId="0" borderId="0" xfId="0" applyFont="1" applyAlignment="1">
      <alignment horizontal="right" vertical="center" wrapText="1"/>
    </xf>
    <xf numFmtId="164" fontId="0" fillId="0" borderId="0" xfId="0" applyNumberFormat="1" applyAlignment="1">
      <alignment horizontal="right" vertical="center"/>
    </xf>
    <xf numFmtId="0" fontId="0" fillId="0" borderId="0" xfId="0" applyAlignment="1">
      <alignment vertical="center"/>
    </xf>
    <xf numFmtId="0" fontId="9" fillId="3" borderId="1" xfId="0" applyFont="1" applyFill="1" applyBorder="1" applyAlignment="1">
      <alignment horizontal="center" vertical="center"/>
    </xf>
    <xf numFmtId="0" fontId="17" fillId="0" borderId="0" xfId="0" applyFont="1" applyAlignment="1">
      <alignment vertical="center"/>
    </xf>
    <xf numFmtId="0" fontId="2" fillId="0" borderId="0" xfId="0" applyFont="1"/>
    <xf numFmtId="0" fontId="2" fillId="0" borderId="26" xfId="0" applyFont="1" applyBorder="1" applyAlignment="1">
      <alignment vertical="center"/>
    </xf>
    <xf numFmtId="0" fontId="2" fillId="0" borderId="22" xfId="0" applyFont="1" applyBorder="1" applyAlignment="1">
      <alignment vertical="center"/>
    </xf>
    <xf numFmtId="0" fontId="0" fillId="0" borderId="26" xfId="0" applyBorder="1" applyAlignment="1">
      <alignment vertical="center"/>
    </xf>
    <xf numFmtId="0" fontId="0" fillId="0" borderId="22" xfId="0" applyBorder="1" applyAlignment="1">
      <alignment vertical="center"/>
    </xf>
    <xf numFmtId="0" fontId="6" fillId="0" borderId="26" xfId="0" applyFont="1" applyBorder="1" applyAlignment="1">
      <alignment vertical="center"/>
    </xf>
    <xf numFmtId="0" fontId="6" fillId="0" borderId="22" xfId="0" applyFont="1" applyBorder="1" applyAlignment="1">
      <alignment vertical="center"/>
    </xf>
    <xf numFmtId="0" fontId="2" fillId="0" borderId="7" xfId="0" applyFont="1" applyBorder="1" applyAlignment="1">
      <alignment vertical="center"/>
    </xf>
    <xf numFmtId="0" fontId="2" fillId="0" borderId="1" xfId="0" applyFont="1" applyBorder="1" applyAlignment="1">
      <alignment vertical="center"/>
    </xf>
    <xf numFmtId="164" fontId="2" fillId="0" borderId="1" xfId="0" applyNumberFormat="1" applyFont="1" applyBorder="1" applyAlignment="1">
      <alignment horizontal="right"/>
    </xf>
    <xf numFmtId="164" fontId="2" fillId="0" borderId="12" xfId="0" applyNumberFormat="1" applyFont="1" applyBorder="1" applyAlignment="1">
      <alignment horizontal="right"/>
    </xf>
    <xf numFmtId="0" fontId="2" fillId="0" borderId="5" xfId="0" applyFont="1" applyBorder="1" applyAlignment="1">
      <alignment vertical="center"/>
    </xf>
    <xf numFmtId="0" fontId="2" fillId="0" borderId="5" xfId="0" applyFont="1" applyBorder="1" applyAlignment="1">
      <alignment horizontal="center" vertical="center"/>
    </xf>
    <xf numFmtId="164" fontId="3" fillId="0" borderId="33" xfId="0" applyNumberFormat="1" applyFont="1" applyBorder="1" applyAlignment="1">
      <alignment vertical="center"/>
    </xf>
    <xf numFmtId="164" fontId="9" fillId="0" borderId="34" xfId="0" applyNumberFormat="1" applyFont="1" applyBorder="1" applyAlignment="1">
      <alignment vertical="center"/>
    </xf>
    <xf numFmtId="164" fontId="3" fillId="0" borderId="34" xfId="0" applyNumberFormat="1" applyFont="1" applyBorder="1" applyAlignment="1">
      <alignment vertical="center"/>
    </xf>
    <xf numFmtId="164" fontId="2" fillId="0" borderId="34" xfId="0" applyNumberFormat="1" applyFont="1" applyBorder="1" applyAlignment="1">
      <alignment vertical="center"/>
    </xf>
    <xf numFmtId="0" fontId="33" fillId="4" borderId="32" xfId="0" applyFont="1" applyFill="1" applyBorder="1" applyAlignment="1">
      <alignment horizontal="center" vertical="center"/>
    </xf>
    <xf numFmtId="0" fontId="9" fillId="3" borderId="5" xfId="0" applyFont="1" applyFill="1" applyBorder="1" applyAlignment="1" applyProtection="1">
      <alignment horizontal="center" vertical="center"/>
      <protection locked="0"/>
    </xf>
    <xf numFmtId="0" fontId="9" fillId="3" borderId="21" xfId="0" applyFont="1" applyFill="1" applyBorder="1" applyAlignment="1" applyProtection="1">
      <alignment horizontal="center" vertical="center"/>
      <protection locked="0"/>
    </xf>
    <xf numFmtId="0" fontId="2" fillId="0" borderId="1" xfId="0" applyFont="1" applyBorder="1" applyAlignment="1">
      <alignment vertical="center" wrapText="1"/>
    </xf>
    <xf numFmtId="164" fontId="2" fillId="0" borderId="21" xfId="0" applyNumberFormat="1" applyFont="1" applyBorder="1" applyAlignment="1">
      <alignment horizontal="right" vertical="center"/>
    </xf>
    <xf numFmtId="164" fontId="2" fillId="0" borderId="5" xfId="0" applyNumberFormat="1" applyFont="1" applyBorder="1" applyAlignment="1">
      <alignment horizontal="right" vertical="center"/>
    </xf>
    <xf numFmtId="0" fontId="2" fillId="0" borderId="21" xfId="0" applyFont="1" applyBorder="1" applyAlignment="1">
      <alignment vertical="center"/>
    </xf>
    <xf numFmtId="164" fontId="8" fillId="0" borderId="1" xfId="0" applyNumberFormat="1" applyFont="1" applyBorder="1" applyAlignment="1">
      <alignment horizontal="right" vertical="center"/>
    </xf>
    <xf numFmtId="164" fontId="17" fillId="0" borderId="35" xfId="0" applyNumberFormat="1" applyFont="1" applyBorder="1" applyAlignment="1">
      <alignment vertical="center"/>
    </xf>
    <xf numFmtId="164" fontId="2" fillId="0" borderId="36" xfId="0" applyNumberFormat="1" applyFont="1" applyBorder="1" applyAlignment="1">
      <alignment vertical="center"/>
    </xf>
    <xf numFmtId="0" fontId="2" fillId="0" borderId="29" xfId="0" applyFont="1" applyBorder="1" applyAlignment="1" applyProtection="1">
      <alignment horizontal="left" vertical="center"/>
      <protection locked="0"/>
    </xf>
    <xf numFmtId="0" fontId="3" fillId="3" borderId="1" xfId="0" applyFont="1" applyFill="1" applyBorder="1" applyAlignment="1">
      <alignment vertical="center"/>
    </xf>
    <xf numFmtId="0" fontId="3" fillId="3" borderId="1" xfId="0" applyFont="1" applyFill="1" applyBorder="1" applyAlignment="1">
      <alignment horizontal="left" vertical="center"/>
    </xf>
    <xf numFmtId="0" fontId="0" fillId="0" borderId="27" xfId="0" applyBorder="1" applyAlignment="1" applyProtection="1">
      <alignment horizontal="left"/>
      <protection locked="0"/>
    </xf>
    <xf numFmtId="0" fontId="8" fillId="3" borderId="1" xfId="0" applyFont="1" applyFill="1" applyBorder="1" applyAlignment="1" applyProtection="1">
      <alignment horizontal="center" vertical="center"/>
      <protection locked="0"/>
    </xf>
    <xf numFmtId="0" fontId="0" fillId="3" borderId="1" xfId="0" applyFill="1" applyBorder="1" applyAlignment="1" applyProtection="1">
      <alignment horizontal="left" vertical="center"/>
      <protection locked="0"/>
    </xf>
    <xf numFmtId="49" fontId="0" fillId="3" borderId="1" xfId="0" applyNumberFormat="1" applyFill="1" applyBorder="1" applyAlignment="1" applyProtection="1">
      <alignment horizontal="left" vertical="center"/>
      <protection locked="0"/>
    </xf>
    <xf numFmtId="0" fontId="0" fillId="6" borderId="6" xfId="0" applyFill="1" applyBorder="1" applyAlignment="1">
      <alignment vertical="center"/>
    </xf>
    <xf numFmtId="0" fontId="0" fillId="6" borderId="7" xfId="0" applyFill="1" applyBorder="1" applyAlignment="1">
      <alignment vertical="center"/>
    </xf>
    <xf numFmtId="0" fontId="0" fillId="6" borderId="7" xfId="0" applyFill="1" applyBorder="1" applyAlignment="1">
      <alignment horizontal="right" vertical="center"/>
    </xf>
    <xf numFmtId="0" fontId="0" fillId="6" borderId="8" xfId="0" applyFill="1" applyBorder="1" applyAlignment="1">
      <alignment vertical="center"/>
    </xf>
    <xf numFmtId="0" fontId="0" fillId="6" borderId="26" xfId="0" applyFill="1" applyBorder="1" applyAlignment="1">
      <alignment vertical="center"/>
    </xf>
    <xf numFmtId="0" fontId="0" fillId="6" borderId="0" xfId="0" applyFill="1" applyAlignment="1">
      <alignment vertical="center"/>
    </xf>
    <xf numFmtId="0" fontId="0" fillId="6" borderId="22" xfId="0" applyFill="1" applyBorder="1" applyAlignment="1">
      <alignment vertical="center"/>
    </xf>
    <xf numFmtId="0" fontId="2" fillId="6" borderId="26" xfId="0" applyFont="1" applyFill="1" applyBorder="1" applyAlignment="1">
      <alignment vertical="center"/>
    </xf>
    <xf numFmtId="0" fontId="2" fillId="6" borderId="0" xfId="0" applyFont="1" applyFill="1" applyAlignment="1">
      <alignment vertical="center"/>
    </xf>
    <xf numFmtId="0" fontId="17" fillId="6" borderId="22" xfId="0" applyFont="1" applyFill="1" applyBorder="1" applyAlignment="1">
      <alignment vertical="center"/>
    </xf>
    <xf numFmtId="0" fontId="21" fillId="6" borderId="0" xfId="1" applyFont="1" applyFill="1" applyBorder="1" applyAlignment="1" applyProtection="1">
      <alignment vertical="center"/>
    </xf>
    <xf numFmtId="0" fontId="0" fillId="6" borderId="0" xfId="0" applyFill="1" applyAlignment="1">
      <alignment horizontal="right" vertical="center"/>
    </xf>
    <xf numFmtId="0" fontId="1" fillId="6" borderId="0" xfId="0" applyFont="1" applyFill="1" applyAlignment="1">
      <alignment vertical="center"/>
    </xf>
    <xf numFmtId="0" fontId="2" fillId="6" borderId="22" xfId="0" applyFont="1" applyFill="1" applyBorder="1" applyAlignment="1">
      <alignment vertical="center"/>
    </xf>
    <xf numFmtId="0" fontId="2" fillId="6" borderId="0" xfId="0" applyFont="1" applyFill="1" applyAlignment="1">
      <alignment horizontal="left" vertical="center"/>
    </xf>
    <xf numFmtId="0" fontId="2" fillId="6" borderId="0" xfId="0" applyFont="1" applyFill="1" applyAlignment="1">
      <alignment horizontal="right" vertical="center"/>
    </xf>
    <xf numFmtId="0" fontId="6" fillId="6" borderId="26" xfId="0" applyFont="1" applyFill="1" applyBorder="1" applyAlignment="1">
      <alignment vertical="center"/>
    </xf>
    <xf numFmtId="0" fontId="6" fillId="6" borderId="0" xfId="0" applyFont="1" applyFill="1" applyAlignment="1">
      <alignment vertical="center"/>
    </xf>
    <xf numFmtId="0" fontId="5" fillId="6" borderId="0" xfId="0" applyFont="1" applyFill="1" applyAlignment="1">
      <alignment vertical="center"/>
    </xf>
    <xf numFmtId="0" fontId="6" fillId="6" borderId="22" xfId="0" applyFont="1" applyFill="1" applyBorder="1" applyAlignment="1">
      <alignment vertical="center"/>
    </xf>
    <xf numFmtId="0" fontId="5" fillId="6" borderId="10" xfId="0" applyFont="1" applyFill="1" applyBorder="1" applyAlignment="1">
      <alignment horizontal="center" vertical="center"/>
    </xf>
    <xf numFmtId="0" fontId="5" fillId="6" borderId="10" xfId="0" applyFont="1" applyFill="1" applyBorder="1" applyAlignment="1">
      <alignment vertical="center"/>
    </xf>
    <xf numFmtId="0" fontId="5" fillId="6" borderId="10" xfId="0" applyFont="1" applyFill="1" applyBorder="1" applyAlignment="1">
      <alignment horizontal="right" vertical="center"/>
    </xf>
    <xf numFmtId="0" fontId="3" fillId="6" borderId="26" xfId="0" applyFont="1" applyFill="1" applyBorder="1" applyAlignment="1">
      <alignment vertical="center"/>
    </xf>
    <xf numFmtId="0" fontId="3" fillId="6" borderId="0" xfId="0" applyFont="1" applyFill="1" applyAlignment="1">
      <alignment vertical="center"/>
    </xf>
    <xf numFmtId="0" fontId="3" fillId="6" borderId="22" xfId="0" applyFont="1" applyFill="1" applyBorder="1" applyAlignment="1">
      <alignment vertical="center"/>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6" borderId="0" xfId="0" applyFont="1" applyFill="1" applyAlignment="1">
      <alignment horizontal="center" vertical="center"/>
    </xf>
    <xf numFmtId="164" fontId="2" fillId="6" borderId="1" xfId="0" applyNumberFormat="1" applyFont="1" applyFill="1" applyBorder="1" applyAlignment="1">
      <alignment horizontal="right" vertical="center"/>
    </xf>
    <xf numFmtId="0" fontId="2" fillId="6" borderId="17" xfId="0" applyFont="1" applyFill="1" applyBorder="1" applyAlignment="1">
      <alignment vertical="center"/>
    </xf>
    <xf numFmtId="164" fontId="2" fillId="6" borderId="0" xfId="0" applyNumberFormat="1" applyFont="1" applyFill="1" applyAlignment="1">
      <alignment horizontal="right" vertical="center"/>
    </xf>
    <xf numFmtId="164" fontId="2" fillId="6" borderId="3" xfId="0" applyNumberFormat="1" applyFont="1" applyFill="1" applyBorder="1" applyAlignment="1">
      <alignment horizontal="right" vertical="center"/>
    </xf>
    <xf numFmtId="164" fontId="2" fillId="6" borderId="21" xfId="0" applyNumberFormat="1" applyFont="1" applyFill="1" applyBorder="1" applyAlignment="1">
      <alignment vertical="center"/>
    </xf>
    <xf numFmtId="164" fontId="2" fillId="6" borderId="5" xfId="0" applyNumberFormat="1" applyFont="1" applyFill="1" applyBorder="1" applyAlignment="1">
      <alignment vertical="center"/>
    </xf>
    <xf numFmtId="0" fontId="2" fillId="6" borderId="0" xfId="0" applyFont="1" applyFill="1" applyAlignment="1" applyProtection="1">
      <alignment vertical="center"/>
      <protection locked="0"/>
    </xf>
    <xf numFmtId="164" fontId="2" fillId="6" borderId="12" xfId="0" applyNumberFormat="1" applyFont="1" applyFill="1" applyBorder="1" applyAlignment="1">
      <alignment vertical="center"/>
    </xf>
    <xf numFmtId="164" fontId="2" fillId="6" borderId="0" xfId="0" applyNumberFormat="1" applyFont="1" applyFill="1" applyAlignment="1">
      <alignment vertical="center"/>
    </xf>
    <xf numFmtId="0" fontId="13" fillId="3" borderId="6" xfId="0" applyFont="1" applyFill="1" applyBorder="1" applyAlignment="1">
      <alignment vertical="center" wrapText="1"/>
    </xf>
    <xf numFmtId="0" fontId="2" fillId="3" borderId="7" xfId="0" applyFont="1" applyFill="1" applyBorder="1" applyAlignment="1">
      <alignment vertical="center" wrapText="1"/>
    </xf>
    <xf numFmtId="0" fontId="2" fillId="3" borderId="7" xfId="0" applyFont="1" applyFill="1" applyBorder="1" applyAlignment="1">
      <alignment vertical="center"/>
    </xf>
    <xf numFmtId="164" fontId="9" fillId="3" borderId="8" xfId="0" applyNumberFormat="1" applyFont="1" applyFill="1" applyBorder="1" applyAlignment="1" applyProtection="1">
      <alignment horizontal="center"/>
      <protection locked="0"/>
    </xf>
    <xf numFmtId="0" fontId="9" fillId="6" borderId="0" xfId="0" applyFont="1" applyFill="1" applyAlignment="1">
      <alignment horizontal="center" vertical="center" wrapText="1"/>
    </xf>
    <xf numFmtId="0" fontId="9" fillId="6" borderId="0" xfId="0" applyFont="1" applyFill="1" applyAlignment="1">
      <alignment horizontal="right" vertical="center" wrapText="1"/>
    </xf>
    <xf numFmtId="0" fontId="0" fillId="6" borderId="13" xfId="0" applyFill="1" applyBorder="1" applyAlignment="1">
      <alignment vertical="center"/>
    </xf>
    <xf numFmtId="0" fontId="0" fillId="6" borderId="14" xfId="0" applyFill="1" applyBorder="1" applyAlignment="1">
      <alignment vertical="center"/>
    </xf>
    <xf numFmtId="0" fontId="9" fillId="6" borderId="14" xfId="0" applyFont="1" applyFill="1" applyBorder="1" applyAlignment="1">
      <alignment horizontal="center" vertical="center" wrapText="1"/>
    </xf>
    <xf numFmtId="0" fontId="9" fillId="6" borderId="14" xfId="0" applyFont="1" applyFill="1" applyBorder="1" applyAlignment="1">
      <alignment horizontal="right" vertical="center" wrapText="1"/>
    </xf>
    <xf numFmtId="0" fontId="0" fillId="6" borderId="19" xfId="0" applyFill="1" applyBorder="1" applyAlignment="1">
      <alignment vertical="center" wrapText="1"/>
    </xf>
    <xf numFmtId="0" fontId="0" fillId="6" borderId="19" xfId="0" applyFill="1" applyBorder="1" applyAlignment="1">
      <alignment horizontal="right" vertical="center"/>
    </xf>
    <xf numFmtId="0" fontId="4" fillId="6" borderId="19" xfId="0" applyFont="1" applyFill="1" applyBorder="1"/>
    <xf numFmtId="0" fontId="0" fillId="6" borderId="9" xfId="0" applyFill="1" applyBorder="1" applyAlignment="1">
      <alignment vertical="center"/>
    </xf>
    <xf numFmtId="0" fontId="0" fillId="6" borderId="10" xfId="0" applyFill="1" applyBorder="1" applyAlignment="1">
      <alignment vertical="center"/>
    </xf>
    <xf numFmtId="0" fontId="0" fillId="6" borderId="10" xfId="0" applyFill="1" applyBorder="1" applyAlignment="1">
      <alignment horizontal="right" vertical="center"/>
    </xf>
    <xf numFmtId="0" fontId="0" fillId="6" borderId="11" xfId="0" applyFill="1" applyBorder="1" applyAlignment="1">
      <alignment vertical="center"/>
    </xf>
    <xf numFmtId="3" fontId="3" fillId="3" borderId="1" xfId="0" quotePrefix="1" applyNumberFormat="1" applyFont="1" applyFill="1" applyBorder="1" applyAlignment="1">
      <alignment horizontal="left" vertical="center"/>
    </xf>
    <xf numFmtId="0" fontId="7" fillId="6" borderId="10" xfId="0" applyFont="1" applyFill="1" applyBorder="1" applyAlignment="1">
      <alignment vertical="center"/>
    </xf>
    <xf numFmtId="0" fontId="2" fillId="6" borderId="5" xfId="0" applyFont="1" applyFill="1" applyBorder="1" applyAlignment="1">
      <alignment vertical="center"/>
    </xf>
    <xf numFmtId="0" fontId="9" fillId="3" borderId="5" xfId="0" applyFont="1" applyFill="1" applyBorder="1" applyAlignment="1">
      <alignment horizontal="center" vertical="center"/>
    </xf>
    <xf numFmtId="0" fontId="3" fillId="6" borderId="36" xfId="0" applyFont="1" applyFill="1" applyBorder="1" applyAlignment="1">
      <alignment vertical="center"/>
    </xf>
    <xf numFmtId="164" fontId="2" fillId="6" borderId="21" xfId="0" applyNumberFormat="1" applyFont="1" applyFill="1" applyBorder="1" applyAlignment="1">
      <alignment horizontal="right" vertical="center"/>
    </xf>
    <xf numFmtId="0" fontId="9" fillId="3" borderId="21" xfId="0" applyFont="1" applyFill="1" applyBorder="1" applyAlignment="1">
      <alignment horizontal="center" vertical="center"/>
    </xf>
    <xf numFmtId="0" fontId="2" fillId="6" borderId="21" xfId="0" applyFont="1" applyFill="1" applyBorder="1" applyAlignment="1">
      <alignment vertical="center"/>
    </xf>
    <xf numFmtId="0" fontId="2" fillId="6" borderId="9" xfId="0"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0" xfId="0" applyFont="1" applyFill="1"/>
    <xf numFmtId="164" fontId="2" fillId="6" borderId="1" xfId="0" applyNumberFormat="1" applyFont="1" applyFill="1" applyBorder="1" applyAlignment="1">
      <alignment horizontal="right"/>
    </xf>
    <xf numFmtId="0" fontId="2" fillId="6" borderId="10" xfId="0" applyFont="1" applyFill="1" applyBorder="1" applyAlignment="1">
      <alignment vertical="center"/>
    </xf>
    <xf numFmtId="164" fontId="2" fillId="6" borderId="10" xfId="0" applyNumberFormat="1" applyFont="1" applyFill="1" applyBorder="1" applyAlignment="1">
      <alignment vertical="center"/>
    </xf>
    <xf numFmtId="0" fontId="2" fillId="6" borderId="11" xfId="0" applyFont="1" applyFill="1" applyBorder="1" applyAlignment="1">
      <alignment vertical="center"/>
    </xf>
    <xf numFmtId="0" fontId="0" fillId="6" borderId="0" xfId="0" applyFill="1"/>
    <xf numFmtId="0" fontId="0" fillId="6" borderId="0" xfId="0" applyFill="1" applyAlignment="1">
      <alignment horizontal="center" vertical="center"/>
    </xf>
    <xf numFmtId="164" fontId="0" fillId="6" borderId="0" xfId="0" applyNumberFormat="1" applyFill="1" applyAlignment="1">
      <alignment horizontal="right" vertical="center"/>
    </xf>
    <xf numFmtId="164" fontId="0" fillId="6" borderId="0" xfId="0" applyNumberFormat="1" applyFill="1" applyAlignment="1">
      <alignment vertical="center"/>
    </xf>
    <xf numFmtId="0" fontId="0" fillId="6" borderId="41" xfId="0" applyFill="1" applyBorder="1" applyAlignment="1">
      <alignment vertical="center"/>
    </xf>
    <xf numFmtId="0" fontId="0" fillId="6" borderId="42" xfId="0" applyFill="1" applyBorder="1" applyAlignment="1">
      <alignment vertical="center"/>
    </xf>
    <xf numFmtId="0" fontId="2" fillId="6" borderId="41" xfId="0" applyFont="1" applyFill="1" applyBorder="1" applyAlignment="1">
      <alignment vertical="center"/>
    </xf>
    <xf numFmtId="0" fontId="2" fillId="6" borderId="42" xfId="0" applyFont="1" applyFill="1" applyBorder="1" applyAlignment="1">
      <alignment vertical="center"/>
    </xf>
    <xf numFmtId="0" fontId="2" fillId="6" borderId="36" xfId="0" applyFont="1" applyFill="1" applyBorder="1" applyAlignment="1">
      <alignment vertical="center"/>
    </xf>
    <xf numFmtId="0" fontId="2" fillId="6" borderId="5" xfId="0" applyFont="1" applyFill="1" applyBorder="1" applyAlignment="1">
      <alignment horizontal="center" vertical="center"/>
    </xf>
    <xf numFmtId="164" fontId="2" fillId="6" borderId="1" xfId="0" applyNumberFormat="1" applyFont="1" applyFill="1" applyBorder="1" applyAlignment="1">
      <alignment vertical="center"/>
    </xf>
    <xf numFmtId="0" fontId="2" fillId="6" borderId="36" xfId="0" applyFont="1" applyFill="1" applyBorder="1" applyAlignment="1">
      <alignment horizontal="center" vertical="center"/>
    </xf>
    <xf numFmtId="0" fontId="2" fillId="0" borderId="1" xfId="0" applyFont="1" applyBorder="1" applyAlignment="1">
      <alignment horizontal="center" vertical="top"/>
    </xf>
    <xf numFmtId="0" fontId="8" fillId="0" borderId="1" xfId="0" applyFont="1" applyBorder="1" applyAlignment="1">
      <alignment vertical="top" wrapText="1"/>
    </xf>
    <xf numFmtId="0" fontId="9" fillId="3" borderId="1" xfId="0" applyFont="1" applyFill="1" applyBorder="1" applyAlignment="1" applyProtection="1">
      <alignment horizontal="center" vertical="top"/>
      <protection locked="0"/>
    </xf>
    <xf numFmtId="164" fontId="2" fillId="0" borderId="1" xfId="0" applyNumberFormat="1" applyFont="1" applyBorder="1" applyAlignment="1">
      <alignment horizontal="right" vertical="top"/>
    </xf>
    <xf numFmtId="0" fontId="2" fillId="6" borderId="1" xfId="0" applyFont="1" applyFill="1" applyBorder="1" applyAlignment="1">
      <alignment horizontal="center" vertical="top"/>
    </xf>
    <xf numFmtId="164" fontId="2" fillId="0" borderId="36" xfId="0" applyNumberFormat="1" applyFont="1" applyBorder="1" applyAlignment="1">
      <alignment vertical="top"/>
    </xf>
    <xf numFmtId="0" fontId="2" fillId="0" borderId="1" xfId="0" applyFont="1" applyBorder="1" applyAlignment="1">
      <alignment vertical="top"/>
    </xf>
    <xf numFmtId="0" fontId="2" fillId="0" borderId="5" xfId="0" applyFont="1" applyBorder="1" applyAlignment="1">
      <alignment horizontal="center" vertical="top"/>
    </xf>
    <xf numFmtId="0" fontId="2" fillId="6" borderId="36" xfId="0" applyFont="1" applyFill="1" applyBorder="1" applyAlignment="1">
      <alignment vertical="top"/>
    </xf>
    <xf numFmtId="0" fontId="2" fillId="0" borderId="5" xfId="0" applyFont="1" applyBorder="1" applyAlignment="1">
      <alignment vertical="top"/>
    </xf>
    <xf numFmtId="0" fontId="9" fillId="3" borderId="1" xfId="0" applyFont="1" applyFill="1" applyBorder="1" applyAlignment="1">
      <alignment horizontal="center" vertical="top"/>
    </xf>
    <xf numFmtId="166" fontId="2" fillId="0" borderId="0" xfId="0" applyNumberFormat="1" applyFont="1" applyAlignment="1" applyProtection="1">
      <alignment vertical="center"/>
      <protection locked="0"/>
    </xf>
    <xf numFmtId="166" fontId="2" fillId="9" borderId="0" xfId="0" applyNumberFormat="1" applyFont="1" applyFill="1" applyAlignment="1" applyProtection="1">
      <alignment vertical="center"/>
      <protection locked="0"/>
    </xf>
    <xf numFmtId="0" fontId="2" fillId="6" borderId="21" xfId="0" applyFont="1" applyFill="1" applyBorder="1" applyAlignment="1">
      <alignment horizontal="center" vertical="center"/>
    </xf>
    <xf numFmtId="164" fontId="2" fillId="6" borderId="36" xfId="0" applyNumberFormat="1" applyFont="1" applyFill="1" applyBorder="1" applyAlignment="1">
      <alignment vertical="center"/>
    </xf>
    <xf numFmtId="0" fontId="13" fillId="0" borderId="0" xfId="0" quotePrefix="1" applyFont="1" applyAlignment="1" applyProtection="1">
      <alignment horizontal="right" vertical="center"/>
      <protection locked="0"/>
    </xf>
    <xf numFmtId="0" fontId="13" fillId="0" borderId="0" xfId="0" applyFont="1" applyAlignment="1" applyProtection="1">
      <alignment horizontal="right" vertical="center"/>
      <protection locked="0"/>
    </xf>
    <xf numFmtId="166" fontId="2" fillId="3" borderId="0" xfId="0" applyNumberFormat="1" applyFont="1" applyFill="1" applyAlignment="1" applyProtection="1">
      <alignment vertical="center"/>
      <protection locked="0"/>
    </xf>
    <xf numFmtId="166" fontId="54" fillId="3" borderId="0" xfId="0" applyNumberFormat="1" applyFont="1" applyFill="1" applyAlignment="1" applyProtection="1">
      <alignment vertical="center"/>
      <protection locked="0"/>
    </xf>
    <xf numFmtId="0" fontId="2" fillId="6" borderId="6" xfId="0" applyFont="1" applyFill="1" applyBorder="1"/>
    <xf numFmtId="0" fontId="2" fillId="6" borderId="7" xfId="0" applyFont="1" applyFill="1" applyBorder="1"/>
    <xf numFmtId="0" fontId="2" fillId="6" borderId="8" xfId="0" applyFont="1" applyFill="1" applyBorder="1"/>
    <xf numFmtId="0" fontId="2" fillId="6" borderId="0" xfId="0" applyFont="1" applyFill="1" applyProtection="1">
      <protection locked="0"/>
    </xf>
    <xf numFmtId="0" fontId="17" fillId="6" borderId="0" xfId="0" applyFont="1" applyFill="1" applyAlignment="1">
      <alignment vertical="center"/>
    </xf>
    <xf numFmtId="0" fontId="13" fillId="6" borderId="0" xfId="0" quotePrefix="1" applyFont="1" applyFill="1" applyAlignment="1" applyProtection="1">
      <alignment horizontal="right" vertical="center"/>
      <protection locked="0"/>
    </xf>
    <xf numFmtId="0" fontId="13" fillId="6" borderId="0" xfId="0" applyFont="1" applyFill="1" applyAlignment="1" applyProtection="1">
      <alignment horizontal="right" vertical="center"/>
      <protection locked="0"/>
    </xf>
    <xf numFmtId="166" fontId="2" fillId="6" borderId="0" xfId="0" applyNumberFormat="1" applyFont="1" applyFill="1" applyAlignment="1" applyProtection="1">
      <alignment vertical="center"/>
      <protection locked="0"/>
    </xf>
    <xf numFmtId="166" fontId="2" fillId="0" borderId="0" xfId="0" applyNumberFormat="1" applyFont="1" applyAlignment="1">
      <alignment vertical="center"/>
    </xf>
    <xf numFmtId="166" fontId="2" fillId="6" borderId="0" xfId="0" applyNumberFormat="1" applyFont="1" applyFill="1" applyAlignment="1">
      <alignment vertical="center"/>
    </xf>
    <xf numFmtId="10" fontId="6" fillId="0" borderId="0" xfId="2" applyNumberFormat="1" applyFont="1" applyAlignment="1" applyProtection="1">
      <alignment vertical="center"/>
      <protection locked="0"/>
    </xf>
    <xf numFmtId="10" fontId="6" fillId="0" borderId="0" xfId="2" applyNumberFormat="1" applyFont="1" applyFill="1" applyAlignment="1" applyProtection="1">
      <alignment vertical="center"/>
      <protection locked="0"/>
    </xf>
    <xf numFmtId="0" fontId="3" fillId="0" borderId="0" xfId="0" applyFont="1" applyAlignment="1" applyProtection="1">
      <alignment horizontal="center"/>
      <protection locked="0"/>
    </xf>
    <xf numFmtId="10" fontId="3" fillId="0" borderId="0" xfId="2" applyNumberFormat="1" applyFont="1" applyAlignment="1" applyProtection="1">
      <protection locked="0"/>
    </xf>
    <xf numFmtId="0" fontId="3" fillId="0" borderId="0" xfId="0" applyFont="1" applyProtection="1">
      <protection locked="0"/>
    </xf>
    <xf numFmtId="10" fontId="3" fillId="0" borderId="0" xfId="2" applyNumberFormat="1" applyFont="1" applyFill="1" applyAlignment="1" applyProtection="1">
      <protection locked="0"/>
    </xf>
    <xf numFmtId="0" fontId="11" fillId="0" borderId="0" xfId="0" applyFont="1" applyAlignment="1">
      <alignment vertical="center"/>
    </xf>
    <xf numFmtId="10" fontId="2" fillId="0" borderId="0" xfId="2" applyNumberFormat="1" applyFont="1" applyAlignment="1" applyProtection="1">
      <protection locked="0"/>
    </xf>
    <xf numFmtId="0" fontId="2" fillId="6" borderId="28" xfId="0" applyFont="1" applyFill="1" applyBorder="1" applyAlignment="1">
      <alignment vertical="center"/>
    </xf>
    <xf numFmtId="0" fontId="17" fillId="6" borderId="28" xfId="0" applyFont="1" applyFill="1" applyBorder="1" applyAlignment="1">
      <alignment vertical="center"/>
    </xf>
    <xf numFmtId="0" fontId="1" fillId="6" borderId="30" xfId="0" applyFont="1" applyFill="1" applyBorder="1" applyAlignment="1">
      <alignment vertical="center"/>
    </xf>
    <xf numFmtId="0" fontId="1" fillId="6" borderId="27" xfId="0" applyFont="1" applyFill="1" applyBorder="1" applyAlignment="1">
      <alignment vertical="center"/>
    </xf>
    <xf numFmtId="0" fontId="2" fillId="6" borderId="27" xfId="0" applyFont="1" applyFill="1" applyBorder="1" applyAlignment="1">
      <alignment vertical="center"/>
    </xf>
    <xf numFmtId="0" fontId="2" fillId="6" borderId="26" xfId="0" applyFont="1" applyFill="1" applyBorder="1" applyAlignment="1">
      <alignment horizontal="left" vertical="center"/>
    </xf>
    <xf numFmtId="0" fontId="1" fillId="6" borderId="26" xfId="0" applyFont="1" applyFill="1" applyBorder="1" applyAlignment="1">
      <alignment vertical="center"/>
    </xf>
    <xf numFmtId="0" fontId="2" fillId="6" borderId="29" xfId="0" applyFont="1" applyFill="1" applyBorder="1" applyAlignment="1" applyProtection="1">
      <alignment horizontal="left" vertical="center"/>
      <protection locked="0"/>
    </xf>
    <xf numFmtId="0" fontId="2" fillId="6" borderId="40" xfId="0" applyFont="1" applyFill="1" applyBorder="1" applyAlignment="1">
      <alignment vertical="center"/>
    </xf>
    <xf numFmtId="0" fontId="2" fillId="6" borderId="29" xfId="0" applyFont="1" applyFill="1" applyBorder="1" applyAlignment="1" applyProtection="1">
      <alignment vertical="center"/>
      <protection locked="0"/>
    </xf>
    <xf numFmtId="0" fontId="2" fillId="6" borderId="22" xfId="0" applyFont="1" applyFill="1" applyBorder="1" applyAlignment="1">
      <alignment horizontal="left" vertical="center"/>
    </xf>
    <xf numFmtId="0" fontId="1" fillId="6" borderId="22" xfId="0" applyFont="1" applyFill="1" applyBorder="1" applyAlignment="1">
      <alignment vertical="center"/>
    </xf>
    <xf numFmtId="164" fontId="3" fillId="6" borderId="27" xfId="0" applyNumberFormat="1" applyFont="1" applyFill="1" applyBorder="1" applyAlignment="1">
      <alignment horizontal="left" vertical="center"/>
    </xf>
    <xf numFmtId="0" fontId="2" fillId="6" borderId="38" xfId="0" applyFont="1" applyFill="1" applyBorder="1" applyAlignment="1">
      <alignment vertical="center"/>
    </xf>
    <xf numFmtId="0" fontId="1" fillId="6" borderId="28" xfId="0" applyFont="1" applyFill="1" applyBorder="1" applyAlignment="1">
      <alignment vertical="center"/>
    </xf>
    <xf numFmtId="0" fontId="18" fillId="6" borderId="0" xfId="1" applyFill="1" applyBorder="1" applyAlignment="1" applyProtection="1">
      <alignment horizontal="left"/>
    </xf>
    <xf numFmtId="0" fontId="37" fillId="6" borderId="29" xfId="0" applyFont="1" applyFill="1" applyBorder="1" applyAlignment="1">
      <alignment vertical="justify" wrapText="1"/>
    </xf>
    <xf numFmtId="0" fontId="44" fillId="6" borderId="28" xfId="0" applyFont="1" applyFill="1" applyBorder="1" applyAlignment="1">
      <alignment horizontal="center" vertical="center"/>
    </xf>
    <xf numFmtId="0" fontId="44" fillId="6" borderId="29" xfId="0" applyFont="1" applyFill="1" applyBorder="1" applyAlignment="1">
      <alignment horizontal="center" vertical="center"/>
    </xf>
    <xf numFmtId="0" fontId="17" fillId="6" borderId="30" xfId="0" applyFont="1" applyFill="1" applyBorder="1" applyAlignment="1">
      <alignment vertical="center"/>
    </xf>
    <xf numFmtId="0" fontId="17" fillId="6" borderId="27" xfId="0" applyFont="1" applyFill="1" applyBorder="1" applyAlignment="1">
      <alignment vertical="center"/>
    </xf>
    <xf numFmtId="0" fontId="17" fillId="6" borderId="27" xfId="0" applyFont="1" applyFill="1" applyBorder="1" applyAlignment="1">
      <alignment horizontal="left" vertical="center"/>
    </xf>
    <xf numFmtId="0" fontId="0" fillId="6" borderId="27" xfId="0" applyFill="1" applyBorder="1" applyAlignment="1">
      <alignment horizontal="left"/>
    </xf>
    <xf numFmtId="164" fontId="14" fillId="6" borderId="27" xfId="0" applyNumberFormat="1" applyFont="1" applyFill="1" applyBorder="1" applyAlignment="1" applyProtection="1">
      <alignment horizontal="center"/>
      <protection locked="0"/>
    </xf>
    <xf numFmtId="164" fontId="14" fillId="6" borderId="31" xfId="0" applyNumberFormat="1" applyFont="1" applyFill="1" applyBorder="1" applyAlignment="1" applyProtection="1">
      <alignment horizontal="center"/>
      <protection locked="0"/>
    </xf>
    <xf numFmtId="0" fontId="0" fillId="6" borderId="19" xfId="0" applyFill="1" applyBorder="1" applyAlignment="1">
      <alignment vertical="center"/>
    </xf>
    <xf numFmtId="0" fontId="2" fillId="6" borderId="10" xfId="0" applyFont="1" applyFill="1" applyBorder="1" applyAlignment="1">
      <alignment vertical="center" wrapText="1"/>
    </xf>
    <xf numFmtId="0" fontId="3" fillId="0" borderId="10" xfId="0" applyFont="1" applyBorder="1" applyAlignment="1">
      <alignment vertical="center"/>
    </xf>
    <xf numFmtId="0" fontId="2" fillId="6" borderId="7" xfId="0"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10" fontId="2" fillId="0" borderId="0" xfId="2" applyNumberFormat="1" applyFont="1" applyAlignment="1" applyProtection="1">
      <alignment vertical="center"/>
      <protection locked="0"/>
    </xf>
    <xf numFmtId="10" fontId="0" fillId="0" borderId="0" xfId="2" applyNumberFormat="1" applyFont="1" applyAlignment="1" applyProtection="1">
      <alignment vertical="center"/>
      <protection locked="0"/>
    </xf>
    <xf numFmtId="164" fontId="2" fillId="0" borderId="0" xfId="0" applyNumberFormat="1" applyFont="1" applyAlignment="1">
      <alignment horizontal="right"/>
    </xf>
    <xf numFmtId="0" fontId="58" fillId="3" borderId="43" xfId="0" applyFont="1" applyFill="1" applyBorder="1" applyAlignment="1">
      <alignment horizontal="center" vertical="center"/>
    </xf>
    <xf numFmtId="0" fontId="11" fillId="0" borderId="5" xfId="0" applyFont="1" applyBorder="1" applyAlignment="1">
      <alignment horizontal="center" vertical="center"/>
    </xf>
    <xf numFmtId="0" fontId="11" fillId="3" borderId="5" xfId="0" applyFont="1" applyFill="1" applyBorder="1" applyAlignment="1">
      <alignment horizontal="center" vertical="center"/>
    </xf>
    <xf numFmtId="0" fontId="11" fillId="0" borderId="1" xfId="0" applyFont="1" applyBorder="1" applyAlignment="1">
      <alignment horizontal="center" vertical="center"/>
    </xf>
    <xf numFmtId="0" fontId="11" fillId="3" borderId="1" xfId="0" applyFont="1" applyFill="1" applyBorder="1" applyAlignment="1">
      <alignment horizontal="center" vertical="center"/>
    </xf>
    <xf numFmtId="0" fontId="5" fillId="0" borderId="0" xfId="0" applyFont="1" applyAlignment="1">
      <alignment horizontal="right" vertical="center"/>
    </xf>
    <xf numFmtId="165" fontId="2" fillId="0" borderId="0" xfId="0" applyNumberFormat="1" applyFont="1" applyAlignment="1" applyProtection="1">
      <alignment vertical="center"/>
      <protection locked="0"/>
    </xf>
    <xf numFmtId="165" fontId="0" fillId="0" borderId="0" xfId="0" applyNumberFormat="1" applyAlignment="1" applyProtection="1">
      <alignment vertical="center"/>
      <protection locked="0"/>
    </xf>
    <xf numFmtId="10" fontId="17" fillId="0" borderId="0" xfId="2" applyNumberFormat="1" applyFont="1" applyBorder="1" applyAlignment="1" applyProtection="1">
      <alignment vertical="center"/>
    </xf>
    <xf numFmtId="164" fontId="3" fillId="0" borderId="0" xfId="0" applyNumberFormat="1" applyFont="1" applyAlignment="1">
      <alignment horizontal="center" vertical="center"/>
    </xf>
    <xf numFmtId="164" fontId="2" fillId="0" borderId="21" xfId="0" applyNumberFormat="1" applyFont="1"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6" borderId="1" xfId="0" applyFont="1" applyFill="1" applyBorder="1" applyAlignment="1">
      <alignment horizontal="center" vertical="center" wrapText="1"/>
    </xf>
    <xf numFmtId="0" fontId="2" fillId="0" borderId="21" xfId="0" applyFont="1" applyBorder="1" applyAlignment="1">
      <alignment horizontal="center" vertical="center"/>
    </xf>
    <xf numFmtId="0" fontId="21" fillId="6" borderId="7" xfId="1" applyFont="1" applyFill="1" applyBorder="1" applyAlignment="1" applyProtection="1">
      <alignment vertical="center"/>
      <protection locked="0"/>
    </xf>
    <xf numFmtId="15" fontId="2" fillId="6" borderId="7" xfId="0" applyNumberFormat="1" applyFont="1" applyFill="1" applyBorder="1" applyAlignment="1">
      <alignment vertical="center"/>
    </xf>
    <xf numFmtId="15" fontId="2" fillId="6" borderId="0" xfId="0" applyNumberFormat="1" applyFont="1" applyFill="1" applyAlignment="1">
      <alignment vertical="center"/>
    </xf>
    <xf numFmtId="0" fontId="2" fillId="6" borderId="7" xfId="0" applyFont="1" applyFill="1" applyBorder="1" applyAlignment="1">
      <alignment horizontal="center" vertical="center"/>
    </xf>
    <xf numFmtId="0" fontId="45" fillId="0" borderId="0" xfId="0" applyFont="1" applyAlignment="1">
      <alignment vertical="center"/>
    </xf>
    <xf numFmtId="0" fontId="0" fillId="6" borderId="0" xfId="0" applyFill="1" applyAlignment="1">
      <alignment horizontal="left"/>
    </xf>
    <xf numFmtId="0" fontId="46" fillId="6" borderId="0" xfId="0" applyFont="1" applyFill="1" applyAlignment="1" applyProtection="1">
      <alignment vertical="center"/>
      <protection locked="0"/>
    </xf>
    <xf numFmtId="0" fontId="2" fillId="6" borderId="0" xfId="0" applyFont="1" applyFill="1" applyAlignment="1" applyProtection="1">
      <alignment horizontal="left" vertical="center"/>
      <protection locked="0"/>
    </xf>
    <xf numFmtId="0" fontId="0" fillId="0" borderId="0" xfId="0" applyAlignment="1">
      <alignment horizontal="left"/>
    </xf>
    <xf numFmtId="0" fontId="0" fillId="0" borderId="0" xfId="0" applyAlignment="1" applyProtection="1">
      <alignment horizontal="left"/>
      <protection locked="0"/>
    </xf>
    <xf numFmtId="3" fontId="0" fillId="0" borderId="0" xfId="0" applyNumberFormat="1" applyAlignment="1">
      <alignment horizontal="left"/>
    </xf>
    <xf numFmtId="0" fontId="37" fillId="6" borderId="0" xfId="0" applyFont="1" applyFill="1" applyAlignment="1">
      <alignment vertical="justify" wrapText="1"/>
    </xf>
    <xf numFmtId="0" fontId="44" fillId="6" borderId="0" xfId="0" applyFont="1" applyFill="1" applyAlignment="1">
      <alignment horizontal="center" vertical="center"/>
    </xf>
    <xf numFmtId="0" fontId="2" fillId="6" borderId="49" xfId="0" applyFont="1" applyFill="1" applyBorder="1" applyAlignment="1">
      <alignment vertical="center"/>
    </xf>
    <xf numFmtId="0" fontId="2" fillId="6" borderId="45" xfId="0" applyFont="1" applyFill="1" applyBorder="1" applyAlignment="1">
      <alignment vertical="center"/>
    </xf>
    <xf numFmtId="0" fontId="2" fillId="6" borderId="50" xfId="0" applyFont="1" applyFill="1" applyBorder="1" applyAlignment="1">
      <alignment vertical="center"/>
    </xf>
    <xf numFmtId="0" fontId="2" fillId="6" borderId="28" xfId="0" applyFont="1" applyFill="1" applyBorder="1" applyAlignment="1">
      <alignment horizontal="left" vertical="center"/>
    </xf>
    <xf numFmtId="0" fontId="2" fillId="6" borderId="30" xfId="0" applyFont="1" applyFill="1" applyBorder="1" applyAlignment="1">
      <alignment vertical="center"/>
    </xf>
    <xf numFmtId="0" fontId="12" fillId="6" borderId="51"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2" fillId="6" borderId="31" xfId="0" applyFont="1" applyFill="1" applyBorder="1" applyAlignment="1">
      <alignment vertical="center"/>
    </xf>
    <xf numFmtId="0" fontId="2" fillId="6" borderId="29" xfId="0" applyFont="1" applyFill="1" applyBorder="1" applyAlignment="1">
      <alignment horizontal="left" vertical="center"/>
    </xf>
    <xf numFmtId="0" fontId="2" fillId="6" borderId="29" xfId="0" applyFont="1" applyFill="1" applyBorder="1" applyAlignment="1">
      <alignment vertical="center"/>
    </xf>
    <xf numFmtId="0" fontId="1" fillId="6" borderId="29" xfId="0" applyFont="1" applyFill="1" applyBorder="1" applyAlignment="1">
      <alignment vertical="center"/>
    </xf>
    <xf numFmtId="0" fontId="3" fillId="6" borderId="0" xfId="0" applyFont="1" applyFill="1" applyAlignment="1">
      <alignment horizontal="right" vertical="center"/>
    </xf>
    <xf numFmtId="0" fontId="5" fillId="10" borderId="0" xfId="0" applyFont="1" applyFill="1" applyAlignment="1">
      <alignment horizontal="center" vertical="center"/>
    </xf>
    <xf numFmtId="165" fontId="0" fillId="0" borderId="0" xfId="0" applyNumberFormat="1" applyAlignment="1" applyProtection="1">
      <alignment horizontal="center" vertical="center"/>
      <protection locked="0"/>
    </xf>
    <xf numFmtId="165" fontId="17" fillId="0" borderId="0" xfId="0" applyNumberFormat="1" applyFont="1" applyAlignment="1">
      <alignment horizontal="center" vertical="center"/>
    </xf>
    <xf numFmtId="165" fontId="2"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165" fontId="2" fillId="0" borderId="0" xfId="0" applyNumberFormat="1" applyFont="1" applyAlignment="1" applyProtection="1">
      <alignment horizontal="center"/>
      <protection locked="0"/>
    </xf>
    <xf numFmtId="0" fontId="10" fillId="6" borderId="30" xfId="0" applyFont="1" applyFill="1" applyBorder="1" applyAlignment="1">
      <alignment vertical="center" wrapText="1"/>
    </xf>
    <xf numFmtId="0" fontId="10" fillId="6" borderId="27" xfId="0" applyFont="1" applyFill="1" applyBorder="1" applyAlignment="1">
      <alignment vertical="center" wrapText="1"/>
    </xf>
    <xf numFmtId="0" fontId="10" fillId="6" borderId="31" xfId="0" applyFont="1" applyFill="1" applyBorder="1" applyAlignment="1">
      <alignment vertical="center" wrapText="1"/>
    </xf>
    <xf numFmtId="0" fontId="0" fillId="6" borderId="0" xfId="0" applyFill="1" applyAlignment="1" applyProtection="1">
      <alignment vertical="center"/>
      <protection locked="0"/>
    </xf>
    <xf numFmtId="0" fontId="2" fillId="6" borderId="49" xfId="0" applyFont="1" applyFill="1" applyBorder="1" applyAlignment="1" applyProtection="1">
      <alignment vertical="center"/>
      <protection locked="0"/>
    </xf>
    <xf numFmtId="0" fontId="2" fillId="6" borderId="45" xfId="0" applyFont="1" applyFill="1" applyBorder="1" applyAlignment="1">
      <alignment horizontal="center" vertical="center"/>
    </xf>
    <xf numFmtId="164" fontId="2" fillId="6" borderId="45" xfId="0" applyNumberFormat="1" applyFont="1" applyFill="1" applyBorder="1" applyAlignment="1">
      <alignment horizontal="right" vertical="center"/>
    </xf>
    <xf numFmtId="164" fontId="2" fillId="6" borderId="45" xfId="0" applyNumberFormat="1" applyFont="1" applyFill="1" applyBorder="1" applyAlignment="1">
      <alignment vertical="center"/>
    </xf>
    <xf numFmtId="0" fontId="17" fillId="6" borderId="29" xfId="0" applyFont="1" applyFill="1" applyBorder="1" applyAlignment="1">
      <alignment vertical="center"/>
    </xf>
    <xf numFmtId="0" fontId="0" fillId="6" borderId="28" xfId="0" applyFill="1" applyBorder="1" applyAlignment="1">
      <alignment vertical="center"/>
    </xf>
    <xf numFmtId="0" fontId="0" fillId="6" borderId="29" xfId="0" applyFill="1" applyBorder="1" applyAlignment="1">
      <alignment vertical="center"/>
    </xf>
    <xf numFmtId="0" fontId="0" fillId="0" borderId="29" xfId="0" applyBorder="1" applyAlignment="1">
      <alignment vertical="center"/>
    </xf>
    <xf numFmtId="0" fontId="6" fillId="6" borderId="28" xfId="0" applyFont="1" applyFill="1" applyBorder="1" applyAlignment="1">
      <alignment vertical="center"/>
    </xf>
    <xf numFmtId="0" fontId="6" fillId="6" borderId="29" xfId="0" applyFont="1" applyFill="1" applyBorder="1" applyAlignment="1">
      <alignment vertical="center"/>
    </xf>
    <xf numFmtId="0" fontId="3" fillId="6" borderId="28" xfId="0" applyFont="1" applyFill="1" applyBorder="1" applyAlignment="1">
      <alignment vertical="center"/>
    </xf>
    <xf numFmtId="0" fontId="3" fillId="6" borderId="29" xfId="0" applyFont="1" applyFill="1" applyBorder="1" applyAlignment="1">
      <alignment vertical="center"/>
    </xf>
    <xf numFmtId="0" fontId="10" fillId="0" borderId="0" xfId="0" applyFont="1" applyAlignment="1">
      <alignment vertical="center" wrapText="1"/>
    </xf>
    <xf numFmtId="0" fontId="2" fillId="0" borderId="0" xfId="0" applyFont="1" applyAlignment="1">
      <alignment horizontal="right" vertical="center"/>
    </xf>
    <xf numFmtId="0" fontId="10" fillId="6" borderId="0" xfId="0" applyFont="1" applyFill="1" applyAlignment="1">
      <alignment vertical="center" wrapText="1"/>
    </xf>
    <xf numFmtId="0" fontId="0" fillId="0" borderId="28" xfId="0" applyBorder="1" applyAlignment="1">
      <alignment vertical="center"/>
    </xf>
    <xf numFmtId="0" fontId="0" fillId="6" borderId="30" xfId="0" applyFill="1" applyBorder="1" applyAlignment="1">
      <alignment vertical="center"/>
    </xf>
    <xf numFmtId="0" fontId="0" fillId="6" borderId="27" xfId="0" applyFill="1" applyBorder="1" applyAlignment="1">
      <alignment vertical="center"/>
    </xf>
    <xf numFmtId="0" fontId="0" fillId="6" borderId="27" xfId="0" applyFill="1" applyBorder="1" applyAlignment="1">
      <alignment horizontal="right" vertical="center"/>
    </xf>
    <xf numFmtId="0" fontId="0" fillId="6" borderId="31" xfId="0" applyFill="1" applyBorder="1" applyAlignment="1">
      <alignment vertical="center"/>
    </xf>
    <xf numFmtId="0" fontId="10" fillId="6" borderId="7" xfId="0" applyFont="1" applyFill="1" applyBorder="1" applyAlignment="1">
      <alignment horizontal="left" vertical="center" wrapText="1"/>
    </xf>
    <xf numFmtId="0" fontId="5" fillId="6" borderId="3" xfId="0" applyFont="1" applyFill="1" applyBorder="1" applyAlignment="1">
      <alignment horizontal="center" vertical="center"/>
    </xf>
    <xf numFmtId="0" fontId="6" fillId="6" borderId="10" xfId="0" applyFont="1" applyFill="1" applyBorder="1" applyAlignment="1">
      <alignment vertical="center"/>
    </xf>
    <xf numFmtId="0" fontId="5" fillId="6" borderId="3" xfId="0" applyFont="1" applyFill="1" applyBorder="1" applyAlignment="1">
      <alignment vertical="center"/>
    </xf>
    <xf numFmtId="0" fontId="5" fillId="6" borderId="3" xfId="0" applyFont="1" applyFill="1" applyBorder="1" applyAlignment="1">
      <alignment horizontal="right" vertical="center"/>
    </xf>
    <xf numFmtId="0" fontId="10" fillId="6" borderId="28" xfId="0" applyFont="1" applyFill="1" applyBorder="1" applyAlignment="1">
      <alignment vertical="center" wrapText="1"/>
    </xf>
    <xf numFmtId="0" fontId="10" fillId="6" borderId="29" xfId="0" applyFont="1" applyFill="1" applyBorder="1" applyAlignment="1">
      <alignment vertical="center" wrapText="1"/>
    </xf>
    <xf numFmtId="3" fontId="2" fillId="6" borderId="29" xfId="0" quotePrefix="1" applyNumberFormat="1" applyFont="1" applyFill="1" applyBorder="1" applyAlignment="1">
      <alignment horizontal="left" vertical="center"/>
    </xf>
    <xf numFmtId="3" fontId="2" fillId="6" borderId="0" xfId="0" quotePrefix="1" applyNumberFormat="1" applyFont="1" applyFill="1" applyAlignment="1">
      <alignment horizontal="left" vertical="center"/>
    </xf>
    <xf numFmtId="0" fontId="9" fillId="6" borderId="16" xfId="0" applyFont="1" applyFill="1" applyBorder="1" applyAlignment="1">
      <alignment vertical="center" wrapText="1"/>
    </xf>
    <xf numFmtId="0" fontId="1"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3" fillId="0" borderId="0" xfId="0" applyFont="1" applyAlignment="1">
      <alignment horizontal="center" vertical="center"/>
    </xf>
    <xf numFmtId="0" fontId="2" fillId="6" borderId="49" xfId="0" applyFont="1" applyFill="1" applyBorder="1"/>
    <xf numFmtId="0" fontId="2" fillId="6" borderId="45" xfId="0" applyFont="1" applyFill="1" applyBorder="1"/>
    <xf numFmtId="0" fontId="2" fillId="6" borderId="50" xfId="0" applyFont="1" applyFill="1" applyBorder="1"/>
    <xf numFmtId="0" fontId="0" fillId="6" borderId="17" xfId="0" applyFill="1" applyBorder="1" applyAlignment="1">
      <alignment vertical="center"/>
    </xf>
    <xf numFmtId="0" fontId="5" fillId="10" borderId="1" xfId="0" applyFont="1" applyFill="1" applyBorder="1" applyAlignment="1">
      <alignment horizontal="center" vertical="center"/>
    </xf>
    <xf numFmtId="0" fontId="23" fillId="6" borderId="0" xfId="0" applyFont="1" applyFill="1" applyAlignment="1">
      <alignment horizontal="center" vertical="center"/>
    </xf>
    <xf numFmtId="0" fontId="9" fillId="6" borderId="0" xfId="0" applyFont="1" applyFill="1" applyAlignment="1" applyProtection="1">
      <alignment horizontal="center" vertical="center"/>
      <protection locked="0"/>
    </xf>
    <xf numFmtId="0" fontId="3" fillId="6" borderId="0" xfId="0" applyFont="1" applyFill="1" applyAlignment="1">
      <alignment horizontal="center" vertical="center"/>
    </xf>
    <xf numFmtId="164" fontId="3" fillId="6" borderId="0" xfId="0" applyNumberFormat="1" applyFont="1" applyFill="1" applyAlignment="1">
      <alignment horizontal="center" vertical="center"/>
    </xf>
    <xf numFmtId="0" fontId="9" fillId="6" borderId="1" xfId="0" applyFont="1" applyFill="1" applyBorder="1" applyAlignment="1">
      <alignment horizontal="center" vertical="center"/>
    </xf>
    <xf numFmtId="0" fontId="9" fillId="6" borderId="0" xfId="0" applyFont="1" applyFill="1" applyAlignment="1">
      <alignment horizontal="center" vertical="center"/>
    </xf>
    <xf numFmtId="0" fontId="2" fillId="6" borderId="0" xfId="0" applyFont="1" applyFill="1" applyAlignment="1">
      <alignment vertical="center" wrapText="1"/>
    </xf>
    <xf numFmtId="0" fontId="13" fillId="6" borderId="0" xfId="0" applyFont="1" applyFill="1" applyAlignment="1">
      <alignment vertical="center" wrapText="1"/>
    </xf>
    <xf numFmtId="0" fontId="23" fillId="6" borderId="0" xfId="0" applyFont="1" applyFill="1" applyAlignment="1">
      <alignment horizontal="center" vertical="center" wrapText="1"/>
    </xf>
    <xf numFmtId="0" fontId="9" fillId="6" borderId="0" xfId="0" applyFont="1" applyFill="1" applyAlignment="1">
      <alignment vertical="center" wrapText="1"/>
    </xf>
    <xf numFmtId="0" fontId="9" fillId="6" borderId="17" xfId="0" applyFont="1" applyFill="1" applyBorder="1" applyAlignment="1">
      <alignment vertical="center" wrapText="1"/>
    </xf>
    <xf numFmtId="0" fontId="41" fillId="6" borderId="0" xfId="0" applyFont="1" applyFill="1" applyAlignment="1">
      <alignment vertical="center"/>
    </xf>
    <xf numFmtId="0" fontId="9" fillId="0" borderId="1" xfId="0" applyFont="1" applyBorder="1" applyAlignment="1">
      <alignment horizontal="center" vertical="center"/>
    </xf>
    <xf numFmtId="0" fontId="74" fillId="0" borderId="1" xfId="0" applyFont="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right" vertical="center"/>
    </xf>
    <xf numFmtId="0" fontId="9" fillId="0" borderId="0" xfId="0" applyFont="1" applyAlignment="1">
      <alignment vertical="center"/>
    </xf>
    <xf numFmtId="0" fontId="73" fillId="0" borderId="0" xfId="0" applyFont="1" applyAlignment="1">
      <alignment vertical="center"/>
    </xf>
    <xf numFmtId="0" fontId="5" fillId="6" borderId="10" xfId="0" applyFont="1" applyFill="1" applyBorder="1" applyAlignment="1">
      <alignment horizontal="left" vertical="center" wrapText="1"/>
    </xf>
    <xf numFmtId="0" fontId="5" fillId="6" borderId="0" xfId="0" applyFont="1" applyFill="1" applyAlignment="1">
      <alignment horizontal="left" vertical="center" wrapText="1"/>
    </xf>
    <xf numFmtId="0" fontId="0" fillId="6" borderId="0" xfId="0" applyFill="1" applyAlignment="1" applyProtection="1">
      <alignment horizontal="right" vertical="center"/>
      <protection locked="0"/>
    </xf>
    <xf numFmtId="0" fontId="0" fillId="6" borderId="27" xfId="0" applyFill="1" applyBorder="1" applyAlignment="1" applyProtection="1">
      <alignment vertical="center"/>
      <protection locked="0"/>
    </xf>
    <xf numFmtId="0" fontId="0" fillId="6" borderId="27" xfId="0" applyFill="1" applyBorder="1" applyAlignment="1" applyProtection="1">
      <alignment horizontal="right" vertical="center"/>
      <protection locked="0"/>
    </xf>
    <xf numFmtId="0" fontId="0" fillId="6" borderId="30" xfId="0" applyFill="1" applyBorder="1" applyAlignment="1" applyProtection="1">
      <alignment vertical="center"/>
      <protection locked="0"/>
    </xf>
    <xf numFmtId="0" fontId="0" fillId="6" borderId="31" xfId="0" applyFill="1" applyBorder="1" applyAlignment="1" applyProtection="1">
      <alignment vertical="center"/>
      <protection locked="0"/>
    </xf>
    <xf numFmtId="0" fontId="35" fillId="6" borderId="0" xfId="0" applyFont="1" applyFill="1" applyAlignment="1">
      <alignment vertical="center" wrapText="1"/>
    </xf>
    <xf numFmtId="0" fontId="19" fillId="6" borderId="30" xfId="0" applyFont="1" applyFill="1" applyBorder="1" applyAlignment="1">
      <alignment vertical="center"/>
    </xf>
    <xf numFmtId="0" fontId="19" fillId="6" borderId="27" xfId="0" applyFont="1" applyFill="1" applyBorder="1" applyAlignment="1">
      <alignment vertical="center"/>
    </xf>
    <xf numFmtId="0" fontId="5" fillId="6" borderId="29" xfId="0" applyFont="1" applyFill="1" applyBorder="1" applyAlignment="1">
      <alignment vertical="center"/>
    </xf>
    <xf numFmtId="0" fontId="50" fillId="6" borderId="0" xfId="0" applyFont="1" applyFill="1" applyAlignment="1">
      <alignment horizontal="center" vertical="center" wrapText="1"/>
    </xf>
    <xf numFmtId="0" fontId="2" fillId="6" borderId="0" xfId="0" applyFont="1" applyFill="1" applyAlignment="1">
      <alignment vertical="top" wrapText="1"/>
    </xf>
    <xf numFmtId="0" fontId="22" fillId="6" borderId="0" xfId="0" applyFont="1" applyFill="1" applyAlignment="1">
      <alignment horizontal="center" vertical="center"/>
    </xf>
    <xf numFmtId="0" fontId="2" fillId="6" borderId="0" xfId="0" applyFont="1" applyFill="1" applyAlignment="1">
      <alignment vertical="top"/>
    </xf>
    <xf numFmtId="0" fontId="2" fillId="6" borderId="0" xfId="0" applyFont="1" applyFill="1" applyAlignment="1">
      <alignment horizontal="center" vertical="top"/>
    </xf>
    <xf numFmtId="164" fontId="2" fillId="6" borderId="0" xfId="0" applyNumberFormat="1" applyFont="1" applyFill="1" applyAlignment="1">
      <alignment vertical="top"/>
    </xf>
    <xf numFmtId="0" fontId="34" fillId="6" borderId="0" xfId="0" applyFont="1" applyFill="1" applyAlignment="1">
      <alignment vertical="center" wrapText="1"/>
    </xf>
    <xf numFmtId="164" fontId="8" fillId="6" borderId="0" xfId="0" applyNumberFormat="1" applyFont="1" applyFill="1" applyAlignment="1">
      <alignment horizontal="right" vertical="center"/>
    </xf>
    <xf numFmtId="0" fontId="5" fillId="0" borderId="0" xfId="0" applyFont="1" applyAlignment="1">
      <alignment vertical="center"/>
    </xf>
    <xf numFmtId="164" fontId="2" fillId="6" borderId="0" xfId="0" applyNumberFormat="1" applyFont="1" applyFill="1" applyAlignment="1">
      <alignment horizontal="right" vertical="top"/>
    </xf>
    <xf numFmtId="0" fontId="2" fillId="6" borderId="3" xfId="0" applyFont="1" applyFill="1" applyBorder="1" applyAlignment="1">
      <alignment horizontal="center" vertical="top"/>
    </xf>
    <xf numFmtId="0" fontId="2" fillId="6" borderId="3" xfId="0" applyFont="1" applyFill="1" applyBorder="1" applyAlignment="1">
      <alignment vertical="top"/>
    </xf>
    <xf numFmtId="0" fontId="3" fillId="0" borderId="0" xfId="0" applyFont="1"/>
    <xf numFmtId="164" fontId="3" fillId="0" borderId="0" xfId="0" applyNumberFormat="1" applyFont="1" applyAlignment="1">
      <alignment horizontal="center"/>
    </xf>
    <xf numFmtId="0" fontId="0" fillId="0" borderId="28" xfId="0" applyBorder="1" applyAlignment="1" applyProtection="1">
      <alignment vertical="center"/>
      <protection locked="0"/>
    </xf>
    <xf numFmtId="0" fontId="12" fillId="6" borderId="0" xfId="0" applyFont="1" applyFill="1" applyAlignment="1">
      <alignment horizontal="center" vertical="center" wrapText="1"/>
    </xf>
    <xf numFmtId="0" fontId="2" fillId="6" borderId="30" xfId="0" applyFont="1" applyFill="1" applyBorder="1" applyAlignment="1" applyProtection="1">
      <alignment vertical="center"/>
      <protection locked="0"/>
    </xf>
    <xf numFmtId="0" fontId="2" fillId="6" borderId="27" xfId="0" applyFont="1" applyFill="1" applyBorder="1" applyAlignment="1" applyProtection="1">
      <alignment vertical="center"/>
      <protection locked="0"/>
    </xf>
    <xf numFmtId="0" fontId="2" fillId="6" borderId="27" xfId="0" applyFont="1" applyFill="1" applyBorder="1" applyAlignment="1" applyProtection="1">
      <alignment horizontal="center" vertical="center"/>
      <protection locked="0"/>
    </xf>
    <xf numFmtId="164" fontId="2" fillId="6" borderId="27" xfId="0" applyNumberFormat="1" applyFont="1" applyFill="1" applyBorder="1" applyAlignment="1" applyProtection="1">
      <alignment horizontal="right" vertical="center"/>
      <protection locked="0"/>
    </xf>
    <xf numFmtId="164" fontId="2" fillId="6" borderId="27" xfId="0" applyNumberFormat="1" applyFont="1" applyFill="1" applyBorder="1" applyAlignment="1" applyProtection="1">
      <alignment vertical="center"/>
      <protection locked="0"/>
    </xf>
    <xf numFmtId="0" fontId="2" fillId="6" borderId="31" xfId="0" applyFont="1" applyFill="1" applyBorder="1" applyAlignment="1" applyProtection="1">
      <alignment vertical="center"/>
      <protection locked="0"/>
    </xf>
    <xf numFmtId="0" fontId="3" fillId="6" borderId="28" xfId="0" applyFont="1" applyFill="1" applyBorder="1"/>
    <xf numFmtId="0" fontId="2" fillId="6" borderId="28" xfId="0" applyFont="1" applyFill="1" applyBorder="1"/>
    <xf numFmtId="0" fontId="0" fillId="6" borderId="28" xfId="0" applyFill="1" applyBorder="1" applyAlignment="1" applyProtection="1">
      <alignment vertical="center"/>
      <protection locked="0"/>
    </xf>
    <xf numFmtId="0" fontId="11" fillId="6" borderId="0" xfId="0" applyFont="1" applyFill="1" applyAlignment="1">
      <alignment horizontal="center" vertical="center"/>
    </xf>
    <xf numFmtId="0" fontId="11" fillId="6" borderId="0" xfId="0" applyFont="1" applyFill="1" applyAlignment="1">
      <alignment vertical="center"/>
    </xf>
    <xf numFmtId="0" fontId="11" fillId="6" borderId="0" xfId="0" applyFont="1" applyFill="1" applyAlignment="1">
      <alignment vertical="center" wrapText="1"/>
    </xf>
    <xf numFmtId="0" fontId="3" fillId="6" borderId="0" xfId="0" applyFont="1" applyFill="1" applyAlignment="1">
      <alignment horizontal="center"/>
    </xf>
    <xf numFmtId="0" fontId="3" fillId="6" borderId="0" xfId="0" applyFont="1" applyFill="1"/>
    <xf numFmtId="0" fontId="3" fillId="6" borderId="0" xfId="0" applyFont="1" applyFill="1" applyAlignment="1">
      <alignment horizontal="left"/>
    </xf>
    <xf numFmtId="164" fontId="3" fillId="6" borderId="0" xfId="0" applyNumberFormat="1" applyFont="1" applyFill="1" applyAlignment="1">
      <alignment horizontal="center"/>
    </xf>
    <xf numFmtId="0" fontId="3" fillId="6" borderId="29" xfId="0" applyFont="1" applyFill="1" applyBorder="1"/>
    <xf numFmtId="165" fontId="2" fillId="6" borderId="1" xfId="0" applyNumberFormat="1" applyFont="1" applyFill="1" applyBorder="1"/>
    <xf numFmtId="165" fontId="2" fillId="6" borderId="0" xfId="0" applyNumberFormat="1" applyFont="1" applyFill="1"/>
    <xf numFmtId="164" fontId="2" fillId="6" borderId="0" xfId="0" applyNumberFormat="1" applyFont="1" applyFill="1"/>
    <xf numFmtId="0" fontId="2" fillId="6" borderId="29" xfId="0" applyFont="1" applyFill="1" applyBorder="1"/>
    <xf numFmtId="0" fontId="61" fillId="6" borderId="0" xfId="0" applyFont="1" applyFill="1" applyAlignment="1">
      <alignment horizontal="center" vertical="center"/>
    </xf>
    <xf numFmtId="0" fontId="0" fillId="6" borderId="49" xfId="0" applyFill="1" applyBorder="1" applyAlignment="1">
      <alignment vertical="center"/>
    </xf>
    <xf numFmtId="0" fontId="0" fillId="6" borderId="45" xfId="0" applyFill="1" applyBorder="1" applyAlignment="1">
      <alignment vertical="center"/>
    </xf>
    <xf numFmtId="0" fontId="0" fillId="6" borderId="45" xfId="0" applyFill="1" applyBorder="1" applyAlignment="1">
      <alignment horizontal="center" vertical="center"/>
    </xf>
    <xf numFmtId="164" fontId="0" fillId="6" borderId="45" xfId="0" applyNumberFormat="1" applyFill="1" applyBorder="1" applyAlignment="1">
      <alignment horizontal="right" vertical="center"/>
    </xf>
    <xf numFmtId="164" fontId="0" fillId="6" borderId="45" xfId="0" applyNumberFormat="1" applyFill="1" applyBorder="1" applyAlignment="1">
      <alignment vertical="center"/>
    </xf>
    <xf numFmtId="0" fontId="0" fillId="6" borderId="50" xfId="0" applyFill="1" applyBorder="1" applyAlignment="1">
      <alignment vertical="center"/>
    </xf>
    <xf numFmtId="0" fontId="7" fillId="6" borderId="0" xfId="0" applyFont="1" applyFill="1" applyAlignment="1">
      <alignment vertical="center"/>
    </xf>
    <xf numFmtId="0" fontId="3" fillId="6" borderId="36" xfId="0" applyFont="1" applyFill="1" applyBorder="1" applyAlignment="1">
      <alignment horizontal="center"/>
    </xf>
    <xf numFmtId="0" fontId="11" fillId="6" borderId="36" xfId="0" applyFont="1" applyFill="1" applyBorder="1" applyAlignment="1">
      <alignment horizontal="center" vertical="center"/>
    </xf>
    <xf numFmtId="0" fontId="3" fillId="6" borderId="26" xfId="0" applyFont="1" applyFill="1" applyBorder="1" applyAlignment="1">
      <alignment horizontal="center"/>
    </xf>
    <xf numFmtId="0" fontId="88" fillId="0" borderId="0" xfId="0" applyFont="1"/>
    <xf numFmtId="164" fontId="3" fillId="6" borderId="0" xfId="0" applyNumberFormat="1" applyFont="1" applyFill="1"/>
    <xf numFmtId="0" fontId="3" fillId="6" borderId="0" xfId="0" applyFont="1" applyFill="1" applyProtection="1">
      <protection locked="0"/>
    </xf>
    <xf numFmtId="0" fontId="87" fillId="6" borderId="0" xfId="0" applyFont="1" applyFill="1"/>
    <xf numFmtId="0" fontId="86" fillId="6" borderId="0" xfId="0" applyFont="1" applyFill="1" applyAlignment="1">
      <alignment vertical="center"/>
    </xf>
    <xf numFmtId="0" fontId="86" fillId="6" borderId="45" xfId="0" applyFont="1" applyFill="1" applyBorder="1" applyAlignment="1">
      <alignment vertical="center"/>
    </xf>
    <xf numFmtId="0" fontId="57" fillId="6" borderId="0" xfId="0" applyFont="1" applyFill="1" applyAlignment="1">
      <alignment horizontal="center" vertical="center"/>
    </xf>
    <xf numFmtId="0" fontId="57" fillId="0" borderId="33" xfId="0" applyFont="1" applyBorder="1" applyAlignment="1">
      <alignment horizontal="center" vertical="center"/>
    </xf>
    <xf numFmtId="0" fontId="57" fillId="0" borderId="35" xfId="0" applyFont="1" applyBorder="1" applyAlignment="1">
      <alignment horizontal="center" vertical="center"/>
    </xf>
    <xf numFmtId="0" fontId="2" fillId="6" borderId="0" xfId="0" applyFont="1" applyFill="1" applyAlignment="1">
      <alignment horizontal="center"/>
    </xf>
    <xf numFmtId="0" fontId="34" fillId="6" borderId="26" xfId="0" applyFont="1" applyFill="1" applyBorder="1" applyAlignment="1">
      <alignment horizontal="center" vertical="center" wrapText="1"/>
    </xf>
    <xf numFmtId="0" fontId="87" fillId="11" borderId="6" xfId="0" applyFont="1" applyFill="1" applyBorder="1"/>
    <xf numFmtId="0" fontId="87" fillId="11" borderId="9" xfId="0" applyFont="1" applyFill="1" applyBorder="1"/>
    <xf numFmtId="0" fontId="88" fillId="0" borderId="27" xfId="0" applyFont="1" applyBorder="1"/>
    <xf numFmtId="164" fontId="3" fillId="6" borderId="7" xfId="0" applyNumberFormat="1" applyFont="1" applyFill="1" applyBorder="1" applyAlignment="1">
      <alignment horizontal="center"/>
    </xf>
    <xf numFmtId="0" fontId="3" fillId="6" borderId="7" xfId="0" applyFont="1" applyFill="1" applyBorder="1" applyAlignment="1">
      <alignment horizontal="center"/>
    </xf>
    <xf numFmtId="0" fontId="12" fillId="6" borderId="26" xfId="0" applyFont="1" applyFill="1" applyBorder="1" applyAlignment="1">
      <alignment vertical="center" wrapText="1"/>
    </xf>
    <xf numFmtId="0" fontId="12" fillId="6" borderId="0" xfId="0" applyFont="1" applyFill="1" applyAlignment="1">
      <alignment vertical="center" wrapText="1"/>
    </xf>
    <xf numFmtId="0" fontId="14" fillId="6" borderId="0" xfId="0" applyFont="1" applyFill="1"/>
    <xf numFmtId="164" fontId="2" fillId="6" borderId="0" xfId="0" applyNumberFormat="1" applyFont="1" applyFill="1" applyAlignment="1">
      <alignment horizontal="right"/>
    </xf>
    <xf numFmtId="0" fontId="3" fillId="7" borderId="1" xfId="0" applyFont="1" applyFill="1" applyBorder="1" applyAlignment="1">
      <alignment horizontal="center" vertical="center"/>
    </xf>
    <xf numFmtId="0" fontId="3" fillId="7" borderId="1" xfId="0" applyFont="1" applyFill="1" applyBorder="1" applyAlignment="1">
      <alignment vertical="center"/>
    </xf>
    <xf numFmtId="164" fontId="3" fillId="7" borderId="1" xfId="0" applyNumberFormat="1" applyFont="1" applyFill="1" applyBorder="1" applyAlignment="1">
      <alignment horizontal="center" vertical="center"/>
    </xf>
    <xf numFmtId="0" fontId="3" fillId="7" borderId="21" xfId="0" applyFont="1" applyFill="1" applyBorder="1" applyAlignment="1">
      <alignment horizontal="center" vertical="center"/>
    </xf>
    <xf numFmtId="0" fontId="3" fillId="7" borderId="21" xfId="0" applyFont="1" applyFill="1" applyBorder="1" applyAlignment="1">
      <alignment vertical="center"/>
    </xf>
    <xf numFmtId="164" fontId="3" fillId="7" borderId="21" xfId="0" applyNumberFormat="1" applyFont="1" applyFill="1" applyBorder="1" applyAlignment="1">
      <alignment horizontal="center" vertical="center"/>
    </xf>
    <xf numFmtId="0" fontId="3" fillId="7" borderId="1" xfId="0" applyFont="1" applyFill="1" applyBorder="1" applyAlignment="1">
      <alignment horizontal="center"/>
    </xf>
    <xf numFmtId="164" fontId="3" fillId="7" borderId="1" xfId="0" applyNumberFormat="1" applyFont="1" applyFill="1" applyBorder="1" applyAlignment="1">
      <alignment horizontal="center"/>
    </xf>
    <xf numFmtId="0" fontId="5" fillId="6" borderId="7" xfId="0" applyFont="1" applyFill="1" applyBorder="1" applyAlignment="1">
      <alignment horizontal="center" vertical="center"/>
    </xf>
    <xf numFmtId="0" fontId="5" fillId="6" borderId="7" xfId="0" applyFont="1" applyFill="1" applyBorder="1" applyAlignment="1">
      <alignment vertical="center"/>
    </xf>
    <xf numFmtId="0" fontId="7" fillId="6" borderId="7" xfId="0" applyFont="1" applyFill="1" applyBorder="1" applyAlignment="1">
      <alignment vertical="center"/>
    </xf>
    <xf numFmtId="0" fontId="5" fillId="6" borderId="7" xfId="0" applyFont="1" applyFill="1" applyBorder="1" applyAlignment="1">
      <alignment horizontal="right" vertical="center"/>
    </xf>
    <xf numFmtId="0" fontId="3" fillId="6" borderId="36" xfId="0" applyFont="1" applyFill="1" applyBorder="1" applyAlignment="1">
      <alignment horizontal="center" vertical="center"/>
    </xf>
    <xf numFmtId="164" fontId="3" fillId="6" borderId="36" xfId="0" applyNumberFormat="1" applyFont="1" applyFill="1" applyBorder="1" applyAlignment="1">
      <alignment horizontal="center" vertical="center"/>
    </xf>
    <xf numFmtId="165" fontId="3" fillId="0" borderId="0" xfId="0" applyNumberFormat="1" applyFont="1" applyAlignment="1" applyProtection="1">
      <alignment horizontal="center" vertical="center"/>
      <protection locked="0"/>
    </xf>
    <xf numFmtId="0" fontId="8" fillId="6" borderId="0" xfId="0" applyFont="1" applyFill="1" applyAlignment="1" applyProtection="1">
      <alignment horizontal="left" vertical="top" wrapText="1"/>
      <protection locked="0"/>
    </xf>
    <xf numFmtId="0" fontId="24" fillId="6" borderId="0" xfId="0" applyFont="1" applyFill="1" applyAlignment="1">
      <alignment horizontal="center" vertical="center" wrapText="1"/>
    </xf>
    <xf numFmtId="0" fontId="26" fillId="6" borderId="0" xfId="0" applyFont="1" applyFill="1" applyAlignment="1" applyProtection="1">
      <alignment horizontal="center" vertical="center" wrapText="1"/>
      <protection locked="0"/>
    </xf>
    <xf numFmtId="0" fontId="27" fillId="6" borderId="0" xfId="0" applyFont="1" applyFill="1" applyAlignment="1" applyProtection="1">
      <alignment horizontal="center" vertical="center" wrapText="1"/>
      <protection locked="0"/>
    </xf>
    <xf numFmtId="0" fontId="8" fillId="6" borderId="0" xfId="0" applyFont="1" applyFill="1" applyAlignment="1" applyProtection="1">
      <alignment horizontal="center" vertical="center" wrapText="1"/>
      <protection locked="0"/>
    </xf>
    <xf numFmtId="0" fontId="2" fillId="6" borderId="10" xfId="0" applyFont="1" applyFill="1" applyBorder="1" applyAlignment="1">
      <alignment horizontal="right" vertical="center"/>
    </xf>
    <xf numFmtId="164" fontId="2" fillId="0" borderId="3" xfId="0" applyNumberFormat="1" applyFont="1" applyBorder="1" applyAlignment="1">
      <alignment vertical="center"/>
    </xf>
    <xf numFmtId="0" fontId="2" fillId="6" borderId="0" xfId="0" applyFont="1" applyFill="1" applyAlignment="1">
      <alignment horizontal="left" vertical="center" wrapText="1"/>
    </xf>
    <xf numFmtId="0" fontId="12" fillId="6" borderId="0" xfId="0" applyFont="1" applyFill="1" applyAlignment="1" applyProtection="1">
      <alignment horizontal="center" vertical="center" wrapText="1"/>
      <protection locked="0"/>
    </xf>
    <xf numFmtId="0" fontId="8" fillId="6" borderId="22" xfId="0" applyFont="1" applyFill="1" applyBorder="1" applyAlignment="1" applyProtection="1">
      <alignment vertical="center" wrapText="1"/>
      <protection locked="0"/>
    </xf>
    <xf numFmtId="0" fontId="0" fillId="6" borderId="45" xfId="0" applyFill="1" applyBorder="1" applyAlignment="1">
      <alignment horizontal="right" vertical="center"/>
    </xf>
    <xf numFmtId="0" fontId="31" fillId="6" borderId="0" xfId="0" applyFont="1" applyFill="1" applyAlignment="1">
      <alignment horizontal="center" vertical="center" wrapText="1"/>
    </xf>
    <xf numFmtId="0" fontId="31" fillId="6" borderId="10" xfId="0" applyFont="1" applyFill="1" applyBorder="1" applyAlignment="1">
      <alignment horizontal="center" vertical="center" wrapText="1"/>
    </xf>
    <xf numFmtId="0" fontId="31" fillId="6" borderId="3" xfId="0" applyFont="1" applyFill="1" applyBorder="1" applyAlignment="1">
      <alignment horizontal="center" vertical="center" wrapText="1"/>
    </xf>
    <xf numFmtId="0" fontId="58" fillId="3" borderId="44" xfId="0" applyFont="1" applyFill="1" applyBorder="1" applyAlignment="1">
      <alignment horizontal="center" vertical="center"/>
    </xf>
    <xf numFmtId="10" fontId="2" fillId="3" borderId="0" xfId="2" applyNumberFormat="1" applyFont="1" applyFill="1" applyAlignment="1" applyProtection="1">
      <protection locked="0"/>
    </xf>
    <xf numFmtId="0" fontId="48" fillId="6" borderId="45" xfId="0" applyFont="1" applyFill="1" applyBorder="1" applyAlignment="1">
      <alignment vertical="center"/>
    </xf>
    <xf numFmtId="164" fontId="95" fillId="6" borderId="0" xfId="0" applyNumberFormat="1" applyFont="1" applyFill="1" applyAlignment="1">
      <alignment horizontal="right"/>
    </xf>
    <xf numFmtId="164" fontId="3" fillId="6" borderId="0" xfId="0" applyNumberFormat="1" applyFont="1" applyFill="1" applyAlignment="1">
      <alignment horizontal="right"/>
    </xf>
    <xf numFmtId="164" fontId="3" fillId="6" borderId="12" xfId="0" applyNumberFormat="1" applyFont="1" applyFill="1" applyBorder="1" applyAlignment="1">
      <alignment horizontal="right"/>
    </xf>
    <xf numFmtId="165" fontId="2" fillId="6" borderId="1" xfId="0" applyNumberFormat="1" applyFont="1" applyFill="1" applyBorder="1" applyAlignment="1">
      <alignment horizontal="right" vertical="center"/>
    </xf>
    <xf numFmtId="164" fontId="94" fillId="6" borderId="1" xfId="0" applyNumberFormat="1" applyFont="1" applyFill="1" applyBorder="1" applyAlignment="1">
      <alignment horizontal="right"/>
    </xf>
    <xf numFmtId="0" fontId="41" fillId="6" borderId="2" xfId="0" applyFont="1" applyFill="1" applyBorder="1" applyAlignment="1">
      <alignment vertical="center"/>
    </xf>
    <xf numFmtId="0" fontId="41" fillId="6" borderId="3" xfId="0" applyFont="1" applyFill="1" applyBorder="1" applyAlignment="1">
      <alignment vertical="center"/>
    </xf>
    <xf numFmtId="0" fontId="41" fillId="6" borderId="4" xfId="0" applyFont="1" applyFill="1" applyBorder="1" applyAlignment="1">
      <alignment vertical="center"/>
    </xf>
    <xf numFmtId="0" fontId="11" fillId="0" borderId="1" xfId="0" applyFont="1" applyBorder="1" applyAlignment="1">
      <alignment vertical="center"/>
    </xf>
    <xf numFmtId="164" fontId="11" fillId="0" borderId="1" xfId="0" applyNumberFormat="1" applyFont="1" applyBorder="1" applyAlignment="1">
      <alignment horizontal="right" vertical="center"/>
    </xf>
    <xf numFmtId="0" fontId="11" fillId="0" borderId="5" xfId="0" applyFont="1" applyBorder="1" applyAlignment="1">
      <alignment vertical="center"/>
    </xf>
    <xf numFmtId="164" fontId="11" fillId="0" borderId="5" xfId="0" applyNumberFormat="1" applyFont="1" applyBorder="1" applyAlignment="1">
      <alignment horizontal="right" vertical="center"/>
    </xf>
    <xf numFmtId="0" fontId="11" fillId="0" borderId="21" xfId="0" applyFont="1" applyBorder="1" applyAlignment="1">
      <alignment vertical="center"/>
    </xf>
    <xf numFmtId="0" fontId="11" fillId="0" borderId="1" xfId="0" applyFont="1" applyBorder="1" applyAlignment="1" applyProtection="1">
      <alignment vertical="center"/>
      <protection locked="0"/>
    </xf>
    <xf numFmtId="164" fontId="11" fillId="0" borderId="21" xfId="0" applyNumberFormat="1" applyFont="1" applyBorder="1" applyAlignment="1">
      <alignment horizontal="right" vertical="center"/>
    </xf>
    <xf numFmtId="0" fontId="3" fillId="6" borderId="5" xfId="0" applyFont="1" applyFill="1" applyBorder="1" applyAlignment="1">
      <alignment vertical="center"/>
    </xf>
    <xf numFmtId="0" fontId="2" fillId="0" borderId="21" xfId="0" applyFont="1" applyBorder="1" applyAlignment="1">
      <alignment vertical="center" wrapText="1"/>
    </xf>
    <xf numFmtId="0" fontId="8" fillId="0" borderId="1" xfId="0" applyFont="1" applyBorder="1" applyAlignment="1">
      <alignment vertical="center"/>
    </xf>
    <xf numFmtId="0" fontId="3" fillId="6" borderId="0" xfId="0" applyFont="1" applyFill="1" applyAlignment="1" applyProtection="1">
      <alignment vertical="center"/>
      <protection locked="0"/>
    </xf>
    <xf numFmtId="165" fontId="11" fillId="6" borderId="0" xfId="0" applyNumberFormat="1" applyFont="1" applyFill="1" applyAlignment="1">
      <alignment horizontal="right" vertical="center"/>
    </xf>
    <xf numFmtId="165" fontId="11" fillId="0" borderId="0" xfId="0" applyNumberFormat="1" applyFont="1" applyAlignment="1">
      <alignment horizontal="right" vertical="center"/>
    </xf>
    <xf numFmtId="164" fontId="95" fillId="6" borderId="0" xfId="0" applyNumberFormat="1" applyFont="1" applyFill="1" applyAlignment="1">
      <alignment horizontal="right" vertical="center"/>
    </xf>
    <xf numFmtId="164" fontId="95" fillId="6" borderId="1" xfId="0" applyNumberFormat="1" applyFont="1" applyFill="1" applyBorder="1" applyAlignment="1">
      <alignment horizontal="right" vertical="center"/>
    </xf>
    <xf numFmtId="164" fontId="3" fillId="6" borderId="0" xfId="0" applyNumberFormat="1" applyFont="1" applyFill="1" applyAlignment="1">
      <alignment horizontal="right" vertical="center"/>
    </xf>
    <xf numFmtId="164" fontId="3" fillId="6" borderId="0" xfId="0" applyNumberFormat="1" applyFont="1" applyFill="1" applyAlignment="1">
      <alignment vertical="center"/>
    </xf>
    <xf numFmtId="164" fontId="3" fillId="6" borderId="12" xfId="0" applyNumberFormat="1" applyFont="1" applyFill="1" applyBorder="1" applyAlignment="1">
      <alignment horizontal="right" vertical="center"/>
    </xf>
    <xf numFmtId="0" fontId="4" fillId="6" borderId="19" xfId="0" applyFont="1" applyFill="1" applyBorder="1" applyAlignment="1">
      <alignment vertical="center"/>
    </xf>
    <xf numFmtId="0" fontId="3" fillId="7" borderId="5" xfId="0" applyFont="1" applyFill="1" applyBorder="1" applyAlignment="1">
      <alignment horizontal="center" vertical="center"/>
    </xf>
    <xf numFmtId="0" fontId="3" fillId="11" borderId="5" xfId="0" applyFont="1" applyFill="1" applyBorder="1" applyAlignment="1">
      <alignment horizontal="center" vertical="center" wrapText="1"/>
    </xf>
    <xf numFmtId="0" fontId="3" fillId="11" borderId="5" xfId="0" applyFont="1" applyFill="1" applyBorder="1" applyAlignment="1">
      <alignment horizontal="center" vertical="center"/>
    </xf>
    <xf numFmtId="164" fontId="3" fillId="7" borderId="5" xfId="0" applyNumberFormat="1"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166" fontId="3" fillId="0" borderId="0" xfId="0" applyNumberFormat="1" applyFont="1" applyAlignment="1" applyProtection="1">
      <alignment vertical="center"/>
      <protection locked="0"/>
    </xf>
    <xf numFmtId="0" fontId="3" fillId="0" borderId="0" xfId="0" applyFont="1" applyAlignment="1" applyProtection="1">
      <alignment horizontal="right" vertical="center"/>
      <protection locked="0"/>
    </xf>
    <xf numFmtId="164" fontId="3" fillId="0" borderId="0" xfId="0" applyNumberFormat="1" applyFont="1" applyAlignment="1" applyProtection="1">
      <alignment vertical="center"/>
      <protection locked="0"/>
    </xf>
    <xf numFmtId="0" fontId="45" fillId="10" borderId="14" xfId="0" applyFont="1" applyFill="1" applyBorder="1" applyAlignment="1">
      <alignment horizontal="center" vertical="center" wrapText="1"/>
    </xf>
    <xf numFmtId="0" fontId="45" fillId="10" borderId="14" xfId="0" applyFont="1" applyFill="1" applyBorder="1" applyAlignment="1">
      <alignment horizontal="center" vertical="center"/>
    </xf>
    <xf numFmtId="0" fontId="6" fillId="8" borderId="2" xfId="0" applyFont="1" applyFill="1" applyBorder="1" applyAlignment="1">
      <alignment horizontal="center" vertical="center"/>
    </xf>
    <xf numFmtId="0" fontId="6" fillId="8" borderId="3" xfId="0" applyFont="1" applyFill="1" applyBorder="1" applyAlignment="1">
      <alignment horizontal="center" vertical="center"/>
    </xf>
    <xf numFmtId="0" fontId="6" fillId="8" borderId="4" xfId="0" applyFont="1" applyFill="1" applyBorder="1" applyAlignment="1">
      <alignment horizontal="center" vertical="center"/>
    </xf>
    <xf numFmtId="0" fontId="5" fillId="8" borderId="32" xfId="0" applyFont="1" applyFill="1" applyBorder="1" applyAlignment="1">
      <alignment horizontal="center" vertical="center"/>
    </xf>
    <xf numFmtId="0" fontId="5" fillId="8" borderId="38" xfId="0" applyFont="1" applyFill="1" applyBorder="1" applyAlignment="1">
      <alignment horizontal="center" vertical="center"/>
    </xf>
    <xf numFmtId="0" fontId="5" fillId="8" borderId="39" xfId="0" applyFont="1" applyFill="1" applyBorder="1" applyAlignment="1">
      <alignment horizontal="center" vertical="center"/>
    </xf>
    <xf numFmtId="0" fontId="17" fillId="6" borderId="0" xfId="0" applyFont="1" applyFill="1" applyAlignment="1">
      <alignment horizontal="left" vertical="center"/>
    </xf>
    <xf numFmtId="0" fontId="0" fillId="3" borderId="1" xfId="0" applyFill="1" applyBorder="1" applyAlignment="1" applyProtection="1">
      <alignment horizontal="left" vertical="center"/>
      <protection locked="0"/>
    </xf>
    <xf numFmtId="0" fontId="0" fillId="3" borderId="37" xfId="0" applyFill="1" applyBorder="1" applyAlignment="1" applyProtection="1">
      <alignment horizontal="left" vertical="center"/>
      <protection locked="0"/>
    </xf>
    <xf numFmtId="15" fontId="0" fillId="3" borderId="1" xfId="0" applyNumberFormat="1" applyFill="1" applyBorder="1" applyAlignment="1" applyProtection="1">
      <alignment horizontal="left" vertical="center"/>
      <protection locked="0"/>
    </xf>
    <xf numFmtId="0" fontId="17" fillId="6" borderId="28" xfId="0" applyFont="1" applyFill="1" applyBorder="1" applyAlignment="1">
      <alignment vertical="center"/>
    </xf>
    <xf numFmtId="0" fontId="17" fillId="6" borderId="0" xfId="0" applyFont="1" applyFill="1" applyAlignment="1">
      <alignment vertical="center"/>
    </xf>
    <xf numFmtId="0" fontId="18" fillId="3" borderId="1" xfId="1" applyFill="1" applyBorder="1" applyAlignment="1" applyProtection="1">
      <alignment horizontal="left" vertical="center"/>
      <protection locked="0"/>
    </xf>
    <xf numFmtId="0" fontId="21" fillId="0" borderId="2" xfId="1" applyFont="1" applyFill="1" applyBorder="1" applyAlignment="1" applyProtection="1">
      <alignment vertical="center"/>
      <protection locked="0"/>
    </xf>
    <xf numFmtId="0" fontId="21" fillId="0" borderId="3" xfId="1" applyFont="1" applyFill="1" applyBorder="1" applyAlignment="1" applyProtection="1">
      <alignment vertical="center"/>
      <protection locked="0"/>
    </xf>
    <xf numFmtId="0" fontId="21" fillId="0" borderId="4" xfId="1" applyFont="1" applyFill="1" applyBorder="1" applyAlignment="1" applyProtection="1">
      <alignment vertical="center"/>
      <protection locked="0"/>
    </xf>
    <xf numFmtId="0" fontId="21" fillId="0" borderId="9" xfId="1" applyFont="1" applyBorder="1" applyAlignment="1" applyProtection="1">
      <alignment vertical="center"/>
    </xf>
    <xf numFmtId="0" fontId="21" fillId="0" borderId="10" xfId="1" applyFont="1" applyBorder="1" applyAlignment="1" applyProtection="1">
      <alignment vertical="center"/>
    </xf>
    <xf numFmtId="0" fontId="21" fillId="0" borderId="11" xfId="1" applyFont="1" applyBorder="1" applyAlignment="1" applyProtection="1">
      <alignment vertical="center"/>
    </xf>
    <xf numFmtId="0" fontId="3" fillId="6" borderId="2" xfId="0" applyFont="1" applyFill="1" applyBorder="1" applyAlignment="1">
      <alignment vertical="center"/>
    </xf>
    <xf numFmtId="0" fontId="3" fillId="6" borderId="3" xfId="0" applyFont="1" applyFill="1" applyBorder="1" applyAlignment="1">
      <alignment vertical="center"/>
    </xf>
    <xf numFmtId="0" fontId="3" fillId="6" borderId="4" xfId="0" applyFont="1" applyFill="1" applyBorder="1" applyAlignment="1">
      <alignment vertical="center"/>
    </xf>
    <xf numFmtId="0" fontId="62" fillId="6" borderId="28" xfId="0" applyFont="1" applyFill="1" applyBorder="1" applyAlignment="1">
      <alignment horizontal="center" vertical="center"/>
    </xf>
    <xf numFmtId="0" fontId="44" fillId="6" borderId="0" xfId="0" applyFont="1" applyFill="1" applyAlignment="1">
      <alignment horizontal="center" vertical="center"/>
    </xf>
    <xf numFmtId="0" fontId="44" fillId="6" borderId="29" xfId="0" applyFont="1" applyFill="1" applyBorder="1" applyAlignment="1">
      <alignment horizontal="center" vertical="center"/>
    </xf>
    <xf numFmtId="0" fontId="30" fillId="6" borderId="28" xfId="0" applyFont="1" applyFill="1" applyBorder="1" applyAlignment="1">
      <alignment horizontal="center" vertical="center"/>
    </xf>
    <xf numFmtId="0" fontId="30" fillId="6" borderId="0" xfId="0" applyFont="1" applyFill="1" applyAlignment="1">
      <alignment horizontal="center" vertical="center"/>
    </xf>
    <xf numFmtId="0" fontId="30" fillId="6" borderId="29" xfId="0" applyFont="1" applyFill="1" applyBorder="1" applyAlignment="1">
      <alignment horizontal="center" vertical="center"/>
    </xf>
    <xf numFmtId="0" fontId="44" fillId="6" borderId="28" xfId="0" applyFont="1" applyFill="1" applyBorder="1" applyAlignment="1">
      <alignment horizontal="center" vertical="center"/>
    </xf>
    <xf numFmtId="0" fontId="2" fillId="6" borderId="0" xfId="0" applyFont="1" applyFill="1" applyAlignment="1">
      <alignment horizontal="center" vertical="center"/>
    </xf>
    <xf numFmtId="15" fontId="51" fillId="0" borderId="2" xfId="0" applyNumberFormat="1" applyFont="1" applyBorder="1" applyAlignment="1">
      <alignment vertical="center"/>
    </xf>
    <xf numFmtId="15" fontId="51" fillId="0" borderId="3" xfId="0" applyNumberFormat="1" applyFont="1" applyBorder="1" applyAlignment="1">
      <alignment vertical="center"/>
    </xf>
    <xf numFmtId="15" fontId="51" fillId="0" borderId="4" xfId="0" applyNumberFormat="1" applyFont="1" applyBorder="1" applyAlignment="1">
      <alignment vertical="center"/>
    </xf>
    <xf numFmtId="0" fontId="21" fillId="0" borderId="2" xfId="1" applyFont="1" applyBorder="1" applyAlignment="1" applyProtection="1">
      <alignment vertical="center"/>
    </xf>
    <xf numFmtId="0" fontId="21" fillId="0" borderId="3" xfId="1" applyFont="1" applyBorder="1" applyAlignment="1" applyProtection="1">
      <alignment vertical="center"/>
    </xf>
    <xf numFmtId="0" fontId="21" fillId="0" borderId="4" xfId="1" applyFont="1" applyBorder="1" applyAlignment="1" applyProtection="1">
      <alignment vertical="center"/>
    </xf>
    <xf numFmtId="164" fontId="14" fillId="3" borderId="1" xfId="0" applyNumberFormat="1" applyFont="1" applyFill="1" applyBorder="1" applyAlignment="1" applyProtection="1">
      <alignment horizontal="right"/>
      <protection locked="0"/>
    </xf>
    <xf numFmtId="164" fontId="14" fillId="3" borderId="37" xfId="0" applyNumberFormat="1" applyFont="1" applyFill="1" applyBorder="1" applyAlignment="1" applyProtection="1">
      <alignment horizontal="right"/>
      <protection locked="0"/>
    </xf>
    <xf numFmtId="0" fontId="17" fillId="4" borderId="2" xfId="0" applyFont="1" applyFill="1" applyBorder="1" applyAlignment="1">
      <alignment vertical="center"/>
    </xf>
    <xf numFmtId="0" fontId="17" fillId="4" borderId="3" xfId="0" applyFont="1" applyFill="1" applyBorder="1" applyAlignment="1">
      <alignment vertical="center"/>
    </xf>
    <xf numFmtId="0" fontId="17" fillId="4" borderId="4" xfId="0" applyFont="1" applyFill="1" applyBorder="1" applyAlignment="1">
      <alignment vertical="center"/>
    </xf>
    <xf numFmtId="15" fontId="68" fillId="0" borderId="9" xfId="0" applyNumberFormat="1" applyFont="1" applyBorder="1" applyAlignment="1">
      <alignment vertical="center"/>
    </xf>
    <xf numFmtId="15" fontId="68" fillId="0" borderId="10" xfId="0" applyNumberFormat="1" applyFont="1" applyBorder="1" applyAlignment="1">
      <alignment vertical="center"/>
    </xf>
    <xf numFmtId="15" fontId="68" fillId="0" borderId="11" xfId="0" applyNumberFormat="1" applyFont="1" applyBorder="1" applyAlignment="1">
      <alignment vertical="center"/>
    </xf>
    <xf numFmtId="0" fontId="21" fillId="0" borderId="1" xfId="1" applyFont="1" applyBorder="1" applyAlignment="1" applyProtection="1">
      <alignment vertical="center"/>
    </xf>
    <xf numFmtId="15" fontId="68" fillId="0" borderId="2" xfId="0" applyNumberFormat="1" applyFont="1" applyBorder="1" applyAlignment="1">
      <alignment vertical="center"/>
    </xf>
    <xf numFmtId="15" fontId="68" fillId="0" borderId="3" xfId="0" applyNumberFormat="1" applyFont="1" applyBorder="1" applyAlignment="1">
      <alignment vertical="center"/>
    </xf>
    <xf numFmtId="15" fontId="68" fillId="0" borderId="4" xfId="0" applyNumberFormat="1" applyFont="1" applyBorder="1" applyAlignment="1">
      <alignment vertical="center"/>
    </xf>
    <xf numFmtId="0" fontId="5" fillId="10" borderId="2" xfId="0" applyFont="1" applyFill="1" applyBorder="1" applyAlignment="1">
      <alignment horizontal="center" vertical="center"/>
    </xf>
    <xf numFmtId="0" fontId="5" fillId="10" borderId="3" xfId="0" applyFont="1" applyFill="1" applyBorder="1" applyAlignment="1">
      <alignment horizontal="center" vertical="center"/>
    </xf>
    <xf numFmtId="0" fontId="5" fillId="10" borderId="4" xfId="0" applyFont="1" applyFill="1" applyBorder="1" applyAlignment="1">
      <alignment horizontal="center" vertical="center"/>
    </xf>
    <xf numFmtId="0" fontId="20" fillId="6" borderId="14" xfId="0" applyFont="1" applyFill="1" applyBorder="1" applyAlignment="1">
      <alignment horizontal="right" wrapText="1"/>
    </xf>
    <xf numFmtId="0" fontId="20" fillId="6" borderId="15" xfId="0" applyFont="1" applyFill="1" applyBorder="1" applyAlignment="1">
      <alignment horizontal="right" wrapText="1"/>
    </xf>
    <xf numFmtId="0" fontId="20" fillId="6" borderId="19" xfId="0" applyFont="1" applyFill="1" applyBorder="1" applyAlignment="1">
      <alignment horizontal="right" wrapText="1"/>
    </xf>
    <xf numFmtId="0" fontId="20" fillId="6" borderId="20" xfId="0" applyFont="1" applyFill="1" applyBorder="1" applyAlignment="1">
      <alignment horizontal="right" wrapText="1"/>
    </xf>
    <xf numFmtId="0" fontId="5" fillId="2" borderId="0" xfId="0" applyFont="1" applyFill="1" applyAlignment="1">
      <alignment vertical="center"/>
    </xf>
    <xf numFmtId="0" fontId="9" fillId="4" borderId="6"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22"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3" fillId="6" borderId="0" xfId="0" applyFont="1" applyFill="1" applyAlignment="1">
      <alignment horizontal="right" vertical="center"/>
    </xf>
    <xf numFmtId="0" fontId="32" fillId="6" borderId="26" xfId="0" applyFont="1" applyFill="1" applyBorder="1" applyAlignment="1">
      <alignment horizontal="right" vertical="center"/>
    </xf>
    <xf numFmtId="0" fontId="27" fillId="6" borderId="0" xfId="0" applyFont="1" applyFill="1" applyAlignment="1">
      <alignment horizontal="right"/>
    </xf>
    <xf numFmtId="164" fontId="9" fillId="6" borderId="26" xfId="0" applyNumberFormat="1" applyFont="1" applyFill="1" applyBorder="1" applyAlignment="1" applyProtection="1">
      <alignment horizontal="right"/>
      <protection locked="0"/>
    </xf>
    <xf numFmtId="0" fontId="0" fillId="6" borderId="0" xfId="0" applyFill="1" applyAlignment="1">
      <alignment horizontal="right"/>
    </xf>
    <xf numFmtId="0" fontId="2" fillId="6" borderId="0" xfId="0" applyFont="1" applyFill="1" applyAlignment="1">
      <alignment horizontal="right" vertical="center"/>
    </xf>
    <xf numFmtId="15" fontId="82" fillId="0" borderId="2" xfId="0" applyNumberFormat="1" applyFont="1" applyBorder="1" applyAlignment="1">
      <alignment vertical="center"/>
    </xf>
    <xf numFmtId="15" fontId="82" fillId="0" borderId="3" xfId="0" applyNumberFormat="1" applyFont="1" applyBorder="1" applyAlignment="1">
      <alignment vertical="center"/>
    </xf>
    <xf numFmtId="15" fontId="82" fillId="0" borderId="4" xfId="0" applyNumberFormat="1" applyFont="1" applyBorder="1" applyAlignment="1">
      <alignment vertical="center"/>
    </xf>
    <xf numFmtId="0" fontId="21" fillId="0" borderId="2" xfId="1" applyFont="1" applyBorder="1" applyAlignment="1" applyProtection="1">
      <alignment vertical="center"/>
      <protection locked="0"/>
    </xf>
    <xf numFmtId="0" fontId="21" fillId="0" borderId="3" xfId="1" applyFont="1" applyBorder="1" applyAlignment="1" applyProtection="1">
      <alignment vertical="center"/>
      <protection locked="0"/>
    </xf>
    <xf numFmtId="0" fontId="21" fillId="0" borderId="4" xfId="1" applyFont="1" applyBorder="1" applyAlignment="1" applyProtection="1">
      <alignment vertical="center"/>
      <protection locked="0"/>
    </xf>
    <xf numFmtId="0" fontId="2" fillId="0" borderId="0" xfId="0" applyFont="1" applyAlignment="1">
      <alignment vertical="center"/>
    </xf>
    <xf numFmtId="49" fontId="2" fillId="3" borderId="0" xfId="0" applyNumberFormat="1" applyFont="1" applyFill="1" applyAlignment="1" applyProtection="1">
      <alignment vertical="center"/>
      <protection locked="0"/>
    </xf>
    <xf numFmtId="0" fontId="2" fillId="3" borderId="0" xfId="0" applyFont="1" applyFill="1" applyAlignment="1" applyProtection="1">
      <alignment vertical="center"/>
      <protection locked="0"/>
    </xf>
    <xf numFmtId="0" fontId="36" fillId="0" borderId="0" xfId="0" applyFont="1" applyAlignment="1">
      <alignment horizontal="left" vertical="center" wrapText="1"/>
    </xf>
    <xf numFmtId="0" fontId="0" fillId="6" borderId="13" xfId="0" applyFill="1" applyBorder="1" applyAlignment="1">
      <alignment horizontal="left" vertical="center"/>
    </xf>
    <xf numFmtId="0" fontId="0" fillId="6" borderId="14" xfId="0" applyFill="1" applyBorder="1" applyAlignment="1">
      <alignment horizontal="left" vertical="center"/>
    </xf>
    <xf numFmtId="0" fontId="0" fillId="6" borderId="18" xfId="0" applyFill="1" applyBorder="1" applyAlignment="1">
      <alignment horizontal="left" vertical="center" wrapText="1"/>
    </xf>
    <xf numFmtId="0" fontId="0" fillId="6" borderId="19" xfId="0" applyFill="1" applyBorder="1" applyAlignment="1">
      <alignment horizontal="left" vertical="center" wrapText="1"/>
    </xf>
    <xf numFmtId="0" fontId="3" fillId="0" borderId="0" xfId="0" applyFont="1" applyAlignment="1">
      <alignment vertical="center"/>
    </xf>
    <xf numFmtId="164" fontId="3" fillId="5" borderId="0" xfId="0" applyNumberFormat="1" applyFont="1" applyFill="1" applyAlignment="1" applyProtection="1">
      <alignment horizontal="left" vertical="center"/>
      <protection locked="0"/>
    </xf>
    <xf numFmtId="0" fontId="59" fillId="0" borderId="10" xfId="0" applyFont="1" applyBorder="1" applyAlignment="1">
      <alignment horizontal="center" vertical="center" wrapText="1"/>
    </xf>
    <xf numFmtId="0" fontId="24" fillId="6" borderId="0" xfId="0" applyFont="1" applyFill="1" applyAlignment="1" applyProtection="1">
      <alignment horizontal="right" vertical="center"/>
      <protection locked="0"/>
    </xf>
    <xf numFmtId="0" fontId="2" fillId="6" borderId="0" xfId="0" applyFont="1" applyFill="1" applyAlignment="1">
      <alignment vertical="center"/>
    </xf>
    <xf numFmtId="0" fontId="2" fillId="6" borderId="19" xfId="0" applyFont="1" applyFill="1" applyBorder="1" applyAlignment="1">
      <alignment vertical="center"/>
    </xf>
    <xf numFmtId="0" fontId="5" fillId="10" borderId="0" xfId="0" applyFont="1" applyFill="1" applyAlignment="1">
      <alignment horizontal="center" vertical="center"/>
    </xf>
    <xf numFmtId="0" fontId="14" fillId="6" borderId="0" xfId="0" applyFont="1" applyFill="1" applyAlignment="1">
      <alignment horizontal="right" vertical="center"/>
    </xf>
    <xf numFmtId="0" fontId="0" fillId="6" borderId="0" xfId="0" applyFill="1" applyAlignment="1">
      <alignment horizontal="center"/>
    </xf>
    <xf numFmtId="0" fontId="0" fillId="6" borderId="18" xfId="0" applyFill="1" applyBorder="1" applyAlignment="1">
      <alignment vertical="center" wrapText="1"/>
    </xf>
    <xf numFmtId="0" fontId="0" fillId="6" borderId="19" xfId="0" applyFill="1" applyBorder="1" applyAlignment="1">
      <alignment vertical="center" wrapText="1"/>
    </xf>
    <xf numFmtId="0" fontId="3" fillId="3" borderId="1" xfId="0" applyFont="1" applyFill="1" applyBorder="1" applyAlignment="1">
      <alignment vertical="center"/>
    </xf>
    <xf numFmtId="0" fontId="3" fillId="3" borderId="37" xfId="0" applyFont="1" applyFill="1" applyBorder="1" applyAlignment="1">
      <alignment vertical="center"/>
    </xf>
    <xf numFmtId="0" fontId="10" fillId="6" borderId="26" xfId="0" applyFont="1" applyFill="1" applyBorder="1" applyAlignment="1">
      <alignment horizontal="left" vertical="center" wrapText="1"/>
    </xf>
    <xf numFmtId="0" fontId="10" fillId="6" borderId="0" xfId="0" applyFont="1" applyFill="1" applyAlignment="1">
      <alignment horizontal="left" vertical="center" wrapText="1"/>
    </xf>
    <xf numFmtId="0" fontId="10" fillId="6" borderId="22" xfId="0" applyFont="1" applyFill="1" applyBorder="1" applyAlignment="1">
      <alignment horizontal="left" vertical="center" wrapText="1"/>
    </xf>
    <xf numFmtId="0" fontId="10" fillId="6" borderId="6" xfId="0" applyFont="1" applyFill="1" applyBorder="1" applyAlignment="1">
      <alignment horizontal="left" vertical="center" wrapText="1"/>
    </xf>
    <xf numFmtId="0" fontId="10" fillId="6" borderId="7" xfId="0" applyFont="1" applyFill="1" applyBorder="1" applyAlignment="1">
      <alignment horizontal="left" vertical="center" wrapText="1"/>
    </xf>
    <xf numFmtId="0" fontId="10" fillId="6" borderId="8" xfId="0" applyFont="1" applyFill="1" applyBorder="1" applyAlignment="1">
      <alignment horizontal="left" vertical="center" wrapText="1"/>
    </xf>
    <xf numFmtId="0" fontId="48" fillId="6" borderId="26" xfId="0" applyFont="1" applyFill="1" applyBorder="1" applyAlignment="1">
      <alignment horizontal="left" vertical="center" wrapText="1"/>
    </xf>
    <xf numFmtId="0" fontId="48" fillId="6" borderId="0" xfId="0" applyFont="1" applyFill="1" applyAlignment="1">
      <alignment horizontal="left" vertical="center" wrapText="1"/>
    </xf>
    <xf numFmtId="0" fontId="48" fillId="6" borderId="22" xfId="0" applyFont="1" applyFill="1" applyBorder="1" applyAlignment="1">
      <alignment horizontal="left" vertical="center" wrapText="1"/>
    </xf>
    <xf numFmtId="0" fontId="3" fillId="6" borderId="0" xfId="0" applyFont="1" applyFill="1" applyAlignment="1">
      <alignment vertical="center"/>
    </xf>
    <xf numFmtId="0" fontId="3" fillId="6" borderId="29" xfId="0" applyFont="1" applyFill="1" applyBorder="1" applyAlignment="1">
      <alignment vertical="center"/>
    </xf>
    <xf numFmtId="0" fontId="5" fillId="10" borderId="9" xfId="0" applyFont="1" applyFill="1" applyBorder="1" applyAlignment="1">
      <alignment horizontal="center" vertical="center"/>
    </xf>
    <xf numFmtId="0" fontId="5" fillId="10" borderId="10" xfId="0" applyFont="1" applyFill="1" applyBorder="1" applyAlignment="1">
      <alignment horizontal="center" vertical="center"/>
    </xf>
    <xf numFmtId="0" fontId="9" fillId="4" borderId="23" xfId="0" applyFont="1" applyFill="1" applyBorder="1" applyAlignment="1">
      <alignment horizontal="center" vertical="center" wrapText="1"/>
    </xf>
    <xf numFmtId="0" fontId="9" fillId="4" borderId="24"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3" fillId="3" borderId="1" xfId="0" applyFont="1" applyFill="1" applyBorder="1" applyAlignment="1">
      <alignment horizontal="left" vertical="center"/>
    </xf>
    <xf numFmtId="0" fontId="3" fillId="3" borderId="37" xfId="0" applyFont="1" applyFill="1" applyBorder="1" applyAlignment="1">
      <alignment horizontal="left" vertical="center"/>
    </xf>
    <xf numFmtId="3" fontId="3" fillId="3" borderId="1" xfId="0" quotePrefix="1" applyNumberFormat="1" applyFont="1" applyFill="1" applyBorder="1" applyAlignment="1">
      <alignment horizontal="left" vertical="center"/>
    </xf>
    <xf numFmtId="3" fontId="3" fillId="3" borderId="37" xfId="0" quotePrefix="1" applyNumberFormat="1" applyFont="1" applyFill="1" applyBorder="1" applyAlignment="1">
      <alignment horizontal="left" vertical="center"/>
    </xf>
    <xf numFmtId="0" fontId="43" fillId="8" borderId="32" xfId="0" applyFont="1" applyFill="1" applyBorder="1" applyAlignment="1">
      <alignment horizontal="center" vertical="center" wrapText="1"/>
    </xf>
    <xf numFmtId="0" fontId="43" fillId="8" borderId="38" xfId="0" applyFont="1" applyFill="1" applyBorder="1" applyAlignment="1">
      <alignment horizontal="center" vertical="center" wrapText="1"/>
    </xf>
    <xf numFmtId="0" fontId="43" fillId="8" borderId="39" xfId="0" applyFont="1" applyFill="1" applyBorder="1" applyAlignment="1">
      <alignment horizontal="center" vertical="center" wrapText="1"/>
    </xf>
    <xf numFmtId="0" fontId="10" fillId="6" borderId="9" xfId="0" applyFont="1" applyFill="1" applyBorder="1" applyAlignment="1">
      <alignment horizontal="left" vertical="center" wrapText="1"/>
    </xf>
    <xf numFmtId="0" fontId="10" fillId="6" borderId="10" xfId="0" applyFont="1" applyFill="1" applyBorder="1" applyAlignment="1">
      <alignment horizontal="left" vertical="center" wrapText="1"/>
    </xf>
    <xf numFmtId="0" fontId="10" fillId="6" borderId="11" xfId="0" applyFont="1" applyFill="1" applyBorder="1" applyAlignment="1">
      <alignment horizontal="left" vertical="center" wrapText="1"/>
    </xf>
    <xf numFmtId="0" fontId="2" fillId="6" borderId="2" xfId="0"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9" fillId="6" borderId="7" xfId="0" applyFont="1" applyFill="1" applyBorder="1" applyAlignment="1">
      <alignment horizontal="left" vertical="center" wrapText="1"/>
    </xf>
    <xf numFmtId="0" fontId="9" fillId="6" borderId="0" xfId="0" applyFont="1" applyFill="1" applyAlignment="1">
      <alignment horizontal="left" vertical="center" wrapText="1"/>
    </xf>
    <xf numFmtId="0" fontId="20" fillId="6" borderId="14" xfId="0" applyFont="1" applyFill="1" applyBorder="1" applyAlignment="1">
      <alignment horizontal="left" wrapText="1"/>
    </xf>
    <xf numFmtId="0" fontId="20" fillId="6" borderId="15" xfId="0" applyFont="1" applyFill="1" applyBorder="1" applyAlignment="1">
      <alignment horizontal="left" wrapText="1"/>
    </xf>
    <xf numFmtId="0" fontId="20" fillId="6" borderId="19" xfId="0" applyFont="1" applyFill="1" applyBorder="1" applyAlignment="1">
      <alignment horizontal="left" wrapText="1"/>
    </xf>
    <xf numFmtId="0" fontId="20" fillId="6" borderId="20" xfId="0" applyFont="1" applyFill="1" applyBorder="1" applyAlignment="1">
      <alignment horizontal="left" wrapText="1"/>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37" fillId="3" borderId="1" xfId="0" applyFont="1" applyFill="1" applyBorder="1" applyAlignment="1">
      <alignment horizontal="center" vertical="center" wrapText="1"/>
    </xf>
    <xf numFmtId="0" fontId="5" fillId="8" borderId="2" xfId="0" applyFont="1" applyFill="1" applyBorder="1" applyAlignment="1">
      <alignment vertical="center"/>
    </xf>
    <xf numFmtId="0" fontId="5" fillId="8" borderId="3" xfId="0" applyFont="1" applyFill="1" applyBorder="1" applyAlignment="1">
      <alignment vertical="center"/>
    </xf>
    <xf numFmtId="0" fontId="5" fillId="8" borderId="4" xfId="0" applyFont="1" applyFill="1" applyBorder="1" applyAlignment="1">
      <alignment vertical="center"/>
    </xf>
    <xf numFmtId="0" fontId="23" fillId="6" borderId="0" xfId="0" applyFont="1" applyFill="1" applyAlignment="1">
      <alignment horizontal="center" vertical="center" wrapText="1"/>
    </xf>
    <xf numFmtId="0" fontId="34" fillId="6" borderId="0" xfId="0" applyFont="1" applyFill="1" applyAlignment="1">
      <alignment horizontal="center" vertical="center"/>
    </xf>
    <xf numFmtId="0" fontId="3" fillId="7" borderId="2" xfId="0" applyFont="1" applyFill="1" applyBorder="1" applyAlignment="1">
      <alignment vertical="center"/>
    </xf>
    <xf numFmtId="0" fontId="3" fillId="7" borderId="3" xfId="0" applyFont="1" applyFill="1" applyBorder="1" applyAlignment="1">
      <alignment vertical="center"/>
    </xf>
    <xf numFmtId="0" fontId="3" fillId="7" borderId="4" xfId="0" applyFont="1" applyFill="1" applyBorder="1" applyAlignment="1">
      <alignment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5" fillId="10" borderId="2" xfId="0" applyFont="1" applyFill="1" applyBorder="1" applyAlignment="1">
      <alignment horizontal="left" vertical="center"/>
    </xf>
    <xf numFmtId="0" fontId="5" fillId="10" borderId="3" xfId="0" applyFont="1" applyFill="1" applyBorder="1" applyAlignment="1">
      <alignment horizontal="left" vertical="center"/>
    </xf>
    <xf numFmtId="0" fontId="5" fillId="10" borderId="4" xfId="0" applyFont="1" applyFill="1" applyBorder="1" applyAlignment="1">
      <alignment horizontal="left" vertical="center"/>
    </xf>
    <xf numFmtId="0" fontId="23" fillId="6" borderId="7" xfId="0" applyFont="1" applyFill="1" applyBorder="1" applyAlignment="1">
      <alignment horizontal="center"/>
    </xf>
    <xf numFmtId="0" fontId="23" fillId="6" borderId="0" xfId="0" applyFont="1" applyFill="1" applyAlignment="1">
      <alignment horizontal="center" vertical="center"/>
    </xf>
    <xf numFmtId="0" fontId="5" fillId="8" borderId="1" xfId="0" applyFont="1" applyFill="1" applyBorder="1" applyAlignment="1">
      <alignment horizontal="left" vertical="center" wrapText="1"/>
    </xf>
    <xf numFmtId="0" fontId="22" fillId="4" borderId="52" xfId="0" applyFont="1" applyFill="1" applyBorder="1" applyAlignment="1" applyProtection="1">
      <alignment horizontal="center" vertical="center"/>
      <protection locked="0"/>
    </xf>
    <xf numFmtId="0" fontId="22" fillId="4" borderId="53" xfId="0" applyFont="1" applyFill="1" applyBorder="1" applyAlignment="1" applyProtection="1">
      <alignment horizontal="center" vertical="center"/>
      <protection locked="0"/>
    </xf>
    <xf numFmtId="0" fontId="22" fillId="4" borderId="54" xfId="0" applyFont="1" applyFill="1" applyBorder="1" applyAlignment="1" applyProtection="1">
      <alignment horizontal="center" vertical="center"/>
      <protection locked="0"/>
    </xf>
    <xf numFmtId="0" fontId="22" fillId="4" borderId="55" xfId="0" applyFont="1" applyFill="1" applyBorder="1" applyAlignment="1" applyProtection="1">
      <alignment horizontal="center" vertical="center"/>
      <protection locked="0"/>
    </xf>
    <xf numFmtId="0" fontId="22" fillId="4" borderId="56" xfId="0" applyFont="1" applyFill="1" applyBorder="1" applyAlignment="1" applyProtection="1">
      <alignment horizontal="center" vertical="center"/>
      <protection locked="0"/>
    </xf>
    <xf numFmtId="0" fontId="22" fillId="4" borderId="57" xfId="0" applyFont="1" applyFill="1" applyBorder="1" applyAlignment="1" applyProtection="1">
      <alignment horizontal="center" vertical="center"/>
      <protection locked="0"/>
    </xf>
    <xf numFmtId="0" fontId="3" fillId="7" borderId="9" xfId="0" applyFont="1" applyFill="1" applyBorder="1" applyAlignment="1">
      <alignment vertical="center"/>
    </xf>
    <xf numFmtId="0" fontId="3" fillId="7" borderId="10" xfId="0" applyFont="1" applyFill="1" applyBorder="1" applyAlignment="1">
      <alignment vertical="center"/>
    </xf>
    <xf numFmtId="0" fontId="3" fillId="7" borderId="11" xfId="0" applyFont="1" applyFill="1" applyBorder="1" applyAlignment="1">
      <alignment vertical="center"/>
    </xf>
    <xf numFmtId="0" fontId="41" fillId="6" borderId="2" xfId="0" applyFont="1" applyFill="1" applyBorder="1" applyAlignment="1">
      <alignment vertical="center"/>
    </xf>
    <xf numFmtId="0" fontId="41" fillId="6" borderId="3" xfId="0" applyFont="1" applyFill="1" applyBorder="1" applyAlignment="1">
      <alignment vertical="center"/>
    </xf>
    <xf numFmtId="0" fontId="41" fillId="6" borderId="4" xfId="0" applyFont="1" applyFill="1" applyBorder="1" applyAlignment="1">
      <alignment vertical="center"/>
    </xf>
    <xf numFmtId="0" fontId="5" fillId="10" borderId="0" xfId="0" applyFont="1" applyFill="1" applyAlignment="1">
      <alignment vertical="center"/>
    </xf>
    <xf numFmtId="0" fontId="76" fillId="6" borderId="0" xfId="0" applyFont="1" applyFill="1" applyAlignment="1">
      <alignment horizontal="center" vertical="top" wrapText="1"/>
    </xf>
    <xf numFmtId="0" fontId="40" fillId="7" borderId="2" xfId="0" applyFont="1" applyFill="1" applyBorder="1" applyAlignment="1">
      <alignment horizontal="center" vertical="center"/>
    </xf>
    <xf numFmtId="0" fontId="40" fillId="7" borderId="3" xfId="0" applyFont="1" applyFill="1" applyBorder="1" applyAlignment="1">
      <alignment horizontal="center" vertical="center"/>
    </xf>
    <xf numFmtId="0" fontId="40" fillId="7" borderId="4" xfId="0" applyFont="1" applyFill="1" applyBorder="1" applyAlignment="1">
      <alignment horizontal="center" vertical="center"/>
    </xf>
    <xf numFmtId="0" fontId="0" fillId="6" borderId="0" xfId="0" applyFill="1" applyAlignment="1">
      <alignment horizontal="center" vertical="center"/>
    </xf>
    <xf numFmtId="0" fontId="36" fillId="6" borderId="2" xfId="0" applyFont="1" applyFill="1" applyBorder="1" applyAlignment="1">
      <alignment vertical="center"/>
    </xf>
    <xf numFmtId="0" fontId="36" fillId="6" borderId="3" xfId="0" applyFont="1" applyFill="1" applyBorder="1" applyAlignment="1">
      <alignment vertical="center"/>
    </xf>
    <xf numFmtId="0" fontId="36" fillId="6" borderId="4" xfId="0" applyFont="1" applyFill="1" applyBorder="1" applyAlignment="1">
      <alignment vertical="center"/>
    </xf>
    <xf numFmtId="0" fontId="53" fillId="3" borderId="26" xfId="0" applyFont="1" applyFill="1" applyBorder="1" applyAlignment="1">
      <alignment vertical="center" wrapText="1"/>
    </xf>
    <xf numFmtId="0" fontId="53" fillId="3" borderId="0" xfId="0" applyFont="1" applyFill="1" applyAlignment="1">
      <alignment vertical="center" wrapText="1"/>
    </xf>
    <xf numFmtId="0" fontId="53" fillId="3" borderId="22" xfId="0" applyFont="1" applyFill="1" applyBorder="1" applyAlignment="1">
      <alignment vertical="center" wrapText="1"/>
    </xf>
    <xf numFmtId="0" fontId="77" fillId="3" borderId="26"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22" xfId="0" applyFont="1" applyFill="1" applyBorder="1" applyAlignment="1">
      <alignment horizontal="center" vertical="center" wrapText="1"/>
    </xf>
    <xf numFmtId="0" fontId="78" fillId="3" borderId="9" xfId="0" applyFont="1" applyFill="1" applyBorder="1" applyAlignment="1">
      <alignment horizontal="center" vertical="center" wrapText="1"/>
    </xf>
    <xf numFmtId="0" fontId="78" fillId="3" borderId="10" xfId="0" applyFont="1" applyFill="1" applyBorder="1" applyAlignment="1">
      <alignment horizontal="center" vertical="center" wrapText="1"/>
    </xf>
    <xf numFmtId="0" fontId="78" fillId="3" borderId="11" xfId="0" applyFont="1" applyFill="1" applyBorder="1" applyAlignment="1">
      <alignment horizontal="center" vertical="center" wrapText="1"/>
    </xf>
    <xf numFmtId="0" fontId="9" fillId="0" borderId="1" xfId="0" applyFont="1" applyBorder="1" applyAlignment="1">
      <alignment vertical="center"/>
    </xf>
    <xf numFmtId="0" fontId="74" fillId="0" borderId="1" xfId="0" applyFont="1" applyBorder="1" applyAlignment="1">
      <alignment vertical="center"/>
    </xf>
    <xf numFmtId="0" fontId="9" fillId="3" borderId="7" xfId="0" applyFont="1" applyFill="1" applyBorder="1" applyAlignment="1">
      <alignment horizontal="right"/>
    </xf>
    <xf numFmtId="0" fontId="38" fillId="6" borderId="0" xfId="0" applyFont="1" applyFill="1" applyAlignment="1">
      <alignment horizontal="center" vertical="center" wrapText="1"/>
    </xf>
    <xf numFmtId="0" fontId="2" fillId="0" borderId="9"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32" fillId="11" borderId="2" xfId="0" applyFont="1" applyFill="1" applyBorder="1" applyAlignment="1">
      <alignment horizontal="left"/>
    </xf>
    <xf numFmtId="0" fontId="32" fillId="11" borderId="3" xfId="0" applyFont="1" applyFill="1" applyBorder="1" applyAlignment="1">
      <alignment horizontal="left"/>
    </xf>
    <xf numFmtId="0" fontId="32" fillId="11" borderId="4" xfId="0" applyFont="1" applyFill="1" applyBorder="1" applyAlignment="1">
      <alignment horizontal="left"/>
    </xf>
    <xf numFmtId="0" fontId="2" fillId="6" borderId="6" xfId="0" applyFont="1" applyFill="1" applyBorder="1" applyAlignment="1">
      <alignment vertical="center"/>
    </xf>
    <xf numFmtId="0" fontId="2" fillId="6" borderId="7" xfId="0" applyFont="1" applyFill="1" applyBorder="1" applyAlignment="1">
      <alignment vertical="center"/>
    </xf>
    <xf numFmtId="0" fontId="2" fillId="6" borderId="8" xfId="0" applyFont="1" applyFill="1" applyBorder="1" applyAlignment="1">
      <alignment vertical="center"/>
    </xf>
    <xf numFmtId="0" fontId="2" fillId="6" borderId="9" xfId="0" applyFont="1" applyFill="1" applyBorder="1" applyAlignment="1">
      <alignment vertical="center"/>
    </xf>
    <xf numFmtId="0" fontId="2" fillId="6" borderId="10" xfId="0" applyFont="1" applyFill="1" applyBorder="1" applyAlignment="1">
      <alignment vertical="center"/>
    </xf>
    <xf numFmtId="0" fontId="2" fillId="6" borderId="11" xfId="0" applyFont="1" applyFill="1" applyBorder="1" applyAlignment="1">
      <alignment vertical="center"/>
    </xf>
    <xf numFmtId="0" fontId="2" fillId="6" borderId="2"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5" fillId="10" borderId="0" xfId="0" applyFont="1" applyFill="1" applyAlignment="1">
      <alignment horizontal="left" vertical="center" indent="1"/>
    </xf>
    <xf numFmtId="0" fontId="0" fillId="6" borderId="0" xfId="0" applyFill="1"/>
    <xf numFmtId="0" fontId="55" fillId="6" borderId="14" xfId="0" applyFont="1" applyFill="1" applyBorder="1" applyAlignment="1">
      <alignment horizontal="right" wrapText="1"/>
    </xf>
    <xf numFmtId="0" fontId="55" fillId="6" borderId="15" xfId="0" applyFont="1" applyFill="1" applyBorder="1" applyAlignment="1">
      <alignment horizontal="right" wrapText="1"/>
    </xf>
    <xf numFmtId="0" fontId="55" fillId="6" borderId="19" xfId="0" applyFont="1" applyFill="1" applyBorder="1" applyAlignment="1">
      <alignment horizontal="right" wrapText="1"/>
    </xf>
    <xf numFmtId="0" fontId="55" fillId="6" borderId="20" xfId="0" applyFont="1" applyFill="1" applyBorder="1" applyAlignment="1">
      <alignment horizontal="right" wrapText="1"/>
    </xf>
    <xf numFmtId="0" fontId="24" fillId="4" borderId="6"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69" fillId="6" borderId="7" xfId="0" applyFont="1" applyFill="1" applyBorder="1" applyAlignment="1">
      <alignment horizontal="center" vertical="top" wrapText="1"/>
    </xf>
    <xf numFmtId="0" fontId="69" fillId="6" borderId="0" xfId="0" applyFont="1" applyFill="1" applyAlignment="1">
      <alignment horizontal="center" vertical="top"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8" xfId="0" applyFont="1" applyBorder="1" applyAlignment="1">
      <alignment vertical="top" wrapText="1"/>
    </xf>
    <xf numFmtId="0" fontId="5" fillId="8" borderId="2" xfId="0" applyFont="1" applyFill="1" applyBorder="1" applyAlignment="1">
      <alignment horizontal="left" vertical="center" indent="1"/>
    </xf>
    <xf numFmtId="0" fontId="5" fillId="8" borderId="3" xfId="0" applyFont="1" applyFill="1" applyBorder="1" applyAlignment="1">
      <alignment horizontal="left" vertical="center" indent="1"/>
    </xf>
    <xf numFmtId="0" fontId="5" fillId="8" borderId="4" xfId="0" applyFont="1" applyFill="1" applyBorder="1" applyAlignment="1">
      <alignment horizontal="left" vertical="center" indent="1"/>
    </xf>
    <xf numFmtId="0" fontId="3" fillId="7" borderId="1" xfId="0" applyFont="1" applyFill="1" applyBorder="1" applyAlignment="1">
      <alignment vertical="center"/>
    </xf>
    <xf numFmtId="0" fontId="2" fillId="6" borderId="2" xfId="0"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4" xfId="0" applyFont="1" applyFill="1" applyBorder="1" applyAlignment="1">
      <alignment horizontal="left" vertical="top" wrapText="1"/>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12" fillId="3" borderId="6"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4" fillId="6" borderId="10" xfId="0" applyFont="1" applyFill="1" applyBorder="1" applyAlignment="1">
      <alignment horizontal="center"/>
    </xf>
    <xf numFmtId="0" fontId="65" fillId="6" borderId="0" xfId="0" applyFont="1" applyFill="1" applyAlignment="1">
      <alignment horizontal="center" vertical="center" wrapText="1"/>
    </xf>
    <xf numFmtId="0" fontId="50" fillId="6" borderId="0" xfId="0" applyFont="1" applyFill="1" applyAlignment="1">
      <alignment horizontal="center" vertical="center" wrapText="1"/>
    </xf>
    <xf numFmtId="0" fontId="1" fillId="3" borderId="2" xfId="0" applyFont="1" applyFill="1" applyBorder="1" applyAlignment="1">
      <alignment wrapText="1"/>
    </xf>
    <xf numFmtId="0" fontId="1" fillId="3" borderId="3" xfId="0" applyFont="1" applyFill="1" applyBorder="1" applyAlignment="1">
      <alignment wrapText="1"/>
    </xf>
    <xf numFmtId="0" fontId="1" fillId="3" borderId="4" xfId="0" applyFont="1" applyFill="1" applyBorder="1" applyAlignment="1">
      <alignment wrapText="1"/>
    </xf>
    <xf numFmtId="0" fontId="2" fillId="6" borderId="0" xfId="0" applyFont="1" applyFill="1" applyAlignment="1">
      <alignment vertical="top" wrapText="1"/>
    </xf>
    <xf numFmtId="0" fontId="2" fillId="3" borderId="1" xfId="0" applyFont="1" applyFill="1" applyBorder="1" applyAlignment="1">
      <alignment horizontal="left" vertical="center"/>
    </xf>
    <xf numFmtId="0" fontId="5" fillId="10" borderId="1" xfId="0" applyFont="1" applyFill="1" applyBorder="1" applyAlignment="1">
      <alignment vertical="center"/>
    </xf>
    <xf numFmtId="0" fontId="93" fillId="6" borderId="0" xfId="0" applyFont="1" applyFill="1" applyAlignment="1">
      <alignment horizontal="center" vertical="center"/>
    </xf>
    <xf numFmtId="165" fontId="11" fillId="0" borderId="2" xfId="0" applyNumberFormat="1" applyFont="1" applyBorder="1" applyAlignment="1">
      <alignment horizontal="center" vertical="center"/>
    </xf>
    <xf numFmtId="165" fontId="11" fillId="0" borderId="4" xfId="0" applyNumberFormat="1" applyFont="1" applyBorder="1" applyAlignment="1">
      <alignment horizontal="center" vertical="center"/>
    </xf>
    <xf numFmtId="0" fontId="58" fillId="0" borderId="59" xfId="0" applyFont="1" applyBorder="1" applyAlignment="1">
      <alignment horizontal="center" vertical="center"/>
    </xf>
    <xf numFmtId="0" fontId="58" fillId="0" borderId="51" xfId="0" applyFont="1" applyBorder="1" applyAlignment="1">
      <alignment horizontal="center" vertical="center"/>
    </xf>
    <xf numFmtId="0" fontId="58" fillId="0" borderId="58" xfId="0" applyFont="1" applyBorder="1" applyAlignment="1">
      <alignment horizontal="center" vertical="center"/>
    </xf>
    <xf numFmtId="0" fontId="58" fillId="0" borderId="46" xfId="0" applyFont="1" applyBorder="1" applyAlignment="1">
      <alignment horizontal="center" vertical="center"/>
    </xf>
    <xf numFmtId="165" fontId="11" fillId="0" borderId="48" xfId="0" applyNumberFormat="1" applyFont="1" applyBorder="1" applyAlignment="1">
      <alignment horizontal="center" vertical="center"/>
    </xf>
    <xf numFmtId="165" fontId="11" fillId="0" borderId="47" xfId="0" applyNumberFormat="1" applyFont="1" applyBorder="1" applyAlignment="1">
      <alignment horizontal="center" vertical="center"/>
    </xf>
    <xf numFmtId="0" fontId="11" fillId="6" borderId="26" xfId="0" applyFont="1" applyFill="1" applyBorder="1" applyAlignment="1">
      <alignment vertical="center" wrapText="1"/>
    </xf>
    <xf numFmtId="0" fontId="11" fillId="6" borderId="0" xfId="0" applyFont="1" applyFill="1" applyAlignment="1">
      <alignment vertical="center" wrapText="1"/>
    </xf>
    <xf numFmtId="0" fontId="11" fillId="6" borderId="22" xfId="0" applyFont="1" applyFill="1" applyBorder="1" applyAlignment="1">
      <alignment vertical="center" wrapText="1"/>
    </xf>
    <xf numFmtId="0" fontId="3" fillId="6" borderId="0" xfId="0" applyFont="1" applyFill="1" applyAlignment="1">
      <alignment horizontal="left"/>
    </xf>
    <xf numFmtId="164" fontId="2" fillId="0" borderId="2" xfId="0" applyNumberFormat="1" applyFont="1" applyBorder="1" applyAlignment="1">
      <alignment horizontal="right"/>
    </xf>
    <xf numFmtId="164" fontId="2" fillId="0" borderId="4" xfId="0" applyNumberFormat="1" applyFont="1" applyBorder="1" applyAlignment="1">
      <alignment horizontal="right"/>
    </xf>
    <xf numFmtId="0" fontId="12" fillId="3" borderId="1"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11" fillId="6" borderId="9" xfId="0" applyFont="1" applyFill="1" applyBorder="1" applyAlignment="1">
      <alignment vertical="center" wrapText="1"/>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7"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0" xfId="0" applyFont="1" applyFill="1" applyAlignment="1">
      <alignment horizontal="center" vertical="center"/>
    </xf>
    <xf numFmtId="0" fontId="11" fillId="6" borderId="6" xfId="0" applyFont="1" applyFill="1" applyBorder="1" applyAlignment="1">
      <alignment vertical="center" wrapText="1"/>
    </xf>
    <xf numFmtId="0" fontId="11" fillId="6" borderId="7" xfId="0" applyFont="1" applyFill="1" applyBorder="1" applyAlignment="1">
      <alignment vertical="center" wrapText="1"/>
    </xf>
    <xf numFmtId="0" fontId="11" fillId="6" borderId="8" xfId="0" applyFont="1" applyFill="1" applyBorder="1" applyAlignment="1">
      <alignment vertical="center" wrapText="1"/>
    </xf>
    <xf numFmtId="0" fontId="17" fillId="4" borderId="32" xfId="0" applyFont="1" applyFill="1" applyBorder="1" applyAlignment="1" applyProtection="1">
      <alignment horizontal="center"/>
      <protection locked="0"/>
    </xf>
    <xf numFmtId="0" fontId="17" fillId="4" borderId="39" xfId="0" applyFont="1" applyFill="1" applyBorder="1" applyAlignment="1" applyProtection="1">
      <alignment horizontal="center"/>
      <protection locked="0"/>
    </xf>
    <xf numFmtId="165" fontId="11" fillId="0" borderId="9" xfId="0" applyNumberFormat="1" applyFont="1" applyBorder="1" applyAlignment="1">
      <alignment horizontal="center" vertical="center"/>
    </xf>
    <xf numFmtId="165" fontId="11" fillId="0" borderId="11" xfId="0" applyNumberFormat="1" applyFont="1" applyBorder="1" applyAlignment="1">
      <alignment horizontal="center" vertical="center"/>
    </xf>
    <xf numFmtId="164" fontId="3" fillId="7" borderId="1" xfId="0" applyNumberFormat="1" applyFont="1" applyFill="1" applyBorder="1" applyAlignment="1">
      <alignment horizontal="center"/>
    </xf>
    <xf numFmtId="0" fontId="24" fillId="4" borderId="32" xfId="0" applyFont="1" applyFill="1" applyBorder="1" applyAlignment="1" applyProtection="1">
      <alignment horizontal="center"/>
      <protection locked="0"/>
    </xf>
    <xf numFmtId="0" fontId="24" fillId="4" borderId="39" xfId="0" applyFont="1" applyFill="1" applyBorder="1" applyAlignment="1" applyProtection="1">
      <alignment horizontal="center"/>
      <protection locked="0"/>
    </xf>
    <xf numFmtId="0" fontId="3" fillId="7" borderId="1" xfId="0" applyFont="1" applyFill="1" applyBorder="1" applyAlignment="1">
      <alignment horizontal="left"/>
    </xf>
    <xf numFmtId="0" fontId="6" fillId="8" borderId="26" xfId="0" applyFont="1" applyFill="1" applyBorder="1" applyAlignment="1">
      <alignment horizontal="left" vertical="center"/>
    </xf>
    <xf numFmtId="0" fontId="6" fillId="8" borderId="0" xfId="0" applyFont="1" applyFill="1" applyAlignment="1">
      <alignment horizontal="left" vertical="center"/>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8" xfId="0" applyFont="1" applyBorder="1" applyAlignment="1">
      <alignment vertical="center" wrapText="1"/>
    </xf>
    <xf numFmtId="0" fontId="5" fillId="10" borderId="2" xfId="0" applyFont="1" applyFill="1" applyBorder="1" applyAlignment="1">
      <alignment vertical="center"/>
    </xf>
    <xf numFmtId="0" fontId="5" fillId="10" borderId="3" xfId="0" applyFont="1" applyFill="1" applyBorder="1" applyAlignment="1">
      <alignment vertical="center"/>
    </xf>
    <xf numFmtId="0" fontId="5" fillId="10" borderId="4" xfId="0" applyFont="1" applyFill="1" applyBorder="1" applyAlignment="1">
      <alignment vertical="center"/>
    </xf>
    <xf numFmtId="0" fontId="76" fillId="6" borderId="0" xfId="0" applyFont="1" applyFill="1" applyAlignment="1">
      <alignment horizontal="center" vertical="center" wrapText="1"/>
    </xf>
    <xf numFmtId="0" fontId="3" fillId="7" borderId="5" xfId="0" applyFont="1" applyFill="1" applyBorder="1" applyAlignment="1">
      <alignment vertical="center"/>
    </xf>
    <xf numFmtId="0" fontId="1" fillId="0" borderId="0" xfId="0" applyFont="1" applyAlignment="1">
      <alignment horizontal="right" vertical="center"/>
    </xf>
    <xf numFmtId="0" fontId="11" fillId="0" borderId="1" xfId="0" applyFont="1" applyBorder="1" applyAlignment="1" applyProtection="1">
      <alignment vertical="center" wrapText="1"/>
      <protection locked="0"/>
    </xf>
    <xf numFmtId="0" fontId="3" fillId="11" borderId="1" xfId="0" applyFont="1" applyFill="1" applyBorder="1" applyAlignment="1">
      <alignment horizontal="left" vertical="center"/>
    </xf>
    <xf numFmtId="0" fontId="11" fillId="0" borderId="9" xfId="0" applyFont="1" applyBorder="1" applyAlignment="1" applyProtection="1">
      <alignment vertical="center" wrapText="1"/>
      <protection locked="0"/>
    </xf>
    <xf numFmtId="0" fontId="11" fillId="0" borderId="10" xfId="0" applyFont="1" applyBorder="1" applyAlignment="1" applyProtection="1">
      <alignment vertical="center" wrapText="1"/>
      <protection locked="0"/>
    </xf>
    <xf numFmtId="0" fontId="11" fillId="0" borderId="11" xfId="0" applyFont="1" applyBorder="1" applyAlignment="1" applyProtection="1">
      <alignment vertical="center" wrapText="1"/>
      <protection locked="0"/>
    </xf>
    <xf numFmtId="0" fontId="11" fillId="0" borderId="1" xfId="0" applyFont="1" applyBorder="1" applyAlignment="1">
      <alignmen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1" xfId="0" applyFont="1" applyBorder="1" applyAlignment="1" applyProtection="1">
      <alignment vertical="center"/>
      <protection locked="0"/>
    </xf>
    <xf numFmtId="0" fontId="11" fillId="0" borderId="2" xfId="0" applyFont="1" applyBorder="1" applyAlignment="1" applyProtection="1">
      <alignment vertical="center" wrapText="1"/>
      <protection locked="0"/>
    </xf>
    <xf numFmtId="0" fontId="11" fillId="0" borderId="3" xfId="0" applyFont="1" applyBorder="1" applyAlignment="1" applyProtection="1">
      <alignment vertical="center" wrapText="1"/>
      <protection locked="0"/>
    </xf>
    <xf numFmtId="0" fontId="11" fillId="0" borderId="4" xfId="0" applyFont="1" applyBorder="1" applyAlignment="1" applyProtection="1">
      <alignment vertical="center" wrapText="1"/>
      <protection locked="0"/>
    </xf>
    <xf numFmtId="0" fontId="3" fillId="11" borderId="2" xfId="0" applyFont="1" applyFill="1" applyBorder="1" applyAlignment="1">
      <alignment horizontal="left" vertical="center"/>
    </xf>
    <xf numFmtId="0" fontId="3" fillId="11" borderId="3" xfId="0" applyFont="1" applyFill="1" applyBorder="1" applyAlignment="1">
      <alignment horizontal="left" vertical="center"/>
    </xf>
    <xf numFmtId="0" fontId="3" fillId="11" borderId="4" xfId="0" applyFont="1" applyFill="1" applyBorder="1" applyAlignment="1">
      <alignment horizontal="left" vertical="center"/>
    </xf>
    <xf numFmtId="0" fontId="11" fillId="0" borderId="2" xfId="0" applyFont="1" applyBorder="1" applyAlignment="1">
      <alignment vertical="center"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11" fillId="0" borderId="2" xfId="0" applyFont="1" applyBorder="1" applyAlignment="1" applyProtection="1">
      <alignment vertical="center"/>
      <protection locked="0"/>
    </xf>
    <xf numFmtId="0" fontId="11" fillId="0" borderId="3" xfId="0" applyFont="1" applyBorder="1" applyAlignment="1" applyProtection="1">
      <alignment vertical="center"/>
      <protection locked="0"/>
    </xf>
    <xf numFmtId="0" fontId="11" fillId="0" borderId="4" xfId="0" applyFont="1" applyBorder="1" applyAlignment="1" applyProtection="1">
      <alignment vertical="center"/>
      <protection locked="0"/>
    </xf>
    <xf numFmtId="0" fontId="3" fillId="11" borderId="2" xfId="0" applyFont="1" applyFill="1" applyBorder="1" applyAlignment="1">
      <alignment vertical="center"/>
    </xf>
    <xf numFmtId="0" fontId="3" fillId="11" borderId="3" xfId="0" applyFont="1" applyFill="1" applyBorder="1" applyAlignment="1">
      <alignment vertical="center"/>
    </xf>
    <xf numFmtId="0" fontId="3" fillId="11" borderId="4" xfId="0" applyFont="1" applyFill="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20" fillId="6" borderId="14" xfId="0" applyFont="1" applyFill="1" applyBorder="1" applyAlignment="1">
      <alignment horizontal="right" vertical="center" wrapText="1"/>
    </xf>
    <xf numFmtId="0" fontId="20" fillId="6" borderId="15" xfId="0" applyFont="1" applyFill="1" applyBorder="1" applyAlignment="1">
      <alignment horizontal="right" vertical="center" wrapText="1"/>
    </xf>
    <xf numFmtId="0" fontId="20" fillId="6" borderId="19" xfId="0" applyFont="1" applyFill="1" applyBorder="1" applyAlignment="1">
      <alignment horizontal="right" vertical="center" wrapText="1"/>
    </xf>
    <xf numFmtId="0" fontId="20" fillId="6" borderId="20" xfId="0" applyFont="1" applyFill="1" applyBorder="1" applyAlignment="1">
      <alignment horizontal="righ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31" fillId="8" borderId="2" xfId="0" applyFont="1" applyFill="1" applyBorder="1" applyAlignment="1">
      <alignment horizontal="left" vertical="center" wrapText="1"/>
    </xf>
    <xf numFmtId="0" fontId="31" fillId="8" borderId="3" xfId="0" applyFont="1" applyFill="1" applyBorder="1" applyAlignment="1">
      <alignment horizontal="left" vertical="center" wrapText="1"/>
    </xf>
    <xf numFmtId="0" fontId="31" fillId="8" borderId="4" xfId="0" applyFont="1" applyFill="1" applyBorder="1" applyAlignment="1">
      <alignment horizontal="left" vertical="center" wrapText="1"/>
    </xf>
    <xf numFmtId="0" fontId="76" fillId="6" borderId="29" xfId="0" applyFont="1" applyFill="1" applyBorder="1" applyAlignment="1">
      <alignment horizontal="center" vertical="top"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47" fillId="3" borderId="6" xfId="0" applyFont="1" applyFill="1" applyBorder="1" applyAlignment="1" applyProtection="1">
      <alignment horizontal="center" vertical="center" wrapText="1"/>
      <protection locked="0"/>
    </xf>
    <xf numFmtId="0" fontId="47" fillId="3" borderId="7" xfId="0" applyFont="1" applyFill="1" applyBorder="1" applyAlignment="1" applyProtection="1">
      <alignment horizontal="center" vertical="center" wrapText="1"/>
      <protection locked="0"/>
    </xf>
    <xf numFmtId="0" fontId="47" fillId="3" borderId="8" xfId="0"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wrapText="1"/>
      <protection locked="0"/>
    </xf>
    <xf numFmtId="0" fontId="47" fillId="3" borderId="11" xfId="0" applyFont="1" applyFill="1" applyBorder="1" applyAlignment="1" applyProtection="1">
      <alignment horizontal="center" vertical="center" wrapText="1"/>
      <protection locked="0"/>
    </xf>
    <xf numFmtId="0" fontId="0" fillId="6" borderId="28" xfId="0" applyFill="1" applyBorder="1" applyAlignment="1">
      <alignment vertical="center"/>
    </xf>
    <xf numFmtId="0" fontId="0" fillId="6" borderId="0" xfId="0" applyFill="1" applyAlignment="1">
      <alignment vertical="center"/>
    </xf>
    <xf numFmtId="0" fontId="0" fillId="6" borderId="29" xfId="0" applyFill="1" applyBorder="1" applyAlignment="1">
      <alignment vertical="center"/>
    </xf>
    <xf numFmtId="0" fontId="2" fillId="0" borderId="1" xfId="0" applyFont="1" applyBorder="1" applyAlignment="1">
      <alignment horizontal="left" vertical="center" wrapText="1"/>
    </xf>
    <xf numFmtId="0" fontId="8" fillId="0" borderId="6"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22"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77" fillId="4" borderId="52" xfId="0" applyFont="1" applyFill="1" applyBorder="1" applyAlignment="1">
      <alignment horizontal="center" vertical="center" wrapText="1"/>
    </xf>
    <xf numFmtId="0" fontId="77" fillId="4" borderId="53"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55" xfId="0" applyFont="1" applyFill="1" applyBorder="1" applyAlignment="1">
      <alignment horizontal="center" vertical="center" wrapText="1"/>
    </xf>
    <xf numFmtId="0" fontId="77" fillId="4" borderId="56" xfId="0" applyFont="1" applyFill="1" applyBorder="1" applyAlignment="1">
      <alignment horizontal="center" vertical="center" wrapText="1"/>
    </xf>
    <xf numFmtId="0" fontId="77" fillId="4" borderId="57" xfId="0" applyFont="1" applyFill="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8" fillId="0" borderId="1" xfId="0" applyFont="1" applyBorder="1" applyAlignment="1" applyProtection="1">
      <alignment horizontal="center" vertical="center" wrapText="1"/>
      <protection locked="0"/>
    </xf>
    <xf numFmtId="0" fontId="75" fillId="6" borderId="0" xfId="0" applyFont="1" applyFill="1" applyAlignment="1">
      <alignment horizontal="center" vertical="center" wrapText="1"/>
    </xf>
    <xf numFmtId="0" fontId="92" fillId="6" borderId="0" xfId="0" applyFont="1" applyFill="1" applyAlignment="1">
      <alignment horizontal="center" vertical="center" wrapText="1"/>
    </xf>
    <xf numFmtId="0" fontId="26" fillId="7" borderId="2" xfId="0" applyFont="1" applyFill="1" applyBorder="1" applyAlignment="1" applyProtection="1">
      <alignment horizontal="center" vertical="center" wrapText="1"/>
      <protection locked="0"/>
    </xf>
    <xf numFmtId="0" fontId="27" fillId="7" borderId="3" xfId="0" applyFont="1" applyFill="1" applyBorder="1" applyAlignment="1" applyProtection="1">
      <alignment horizontal="center" vertical="center" wrapText="1"/>
      <protection locked="0"/>
    </xf>
    <xf numFmtId="0" fontId="27" fillId="7" borderId="4"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26" fillId="0" borderId="3" xfId="0" applyFont="1" applyBorder="1" applyAlignment="1" applyProtection="1">
      <alignment horizontal="center" vertical="center" wrapText="1"/>
      <protection locked="0"/>
    </xf>
    <xf numFmtId="0" fontId="26" fillId="0" borderId="4" xfId="0" applyFont="1" applyBorder="1" applyAlignment="1" applyProtection="1">
      <alignment horizontal="center" vertical="center" wrapText="1"/>
      <protection locked="0"/>
    </xf>
    <xf numFmtId="0" fontId="26" fillId="7" borderId="3" xfId="0" applyFont="1" applyFill="1" applyBorder="1" applyAlignment="1" applyProtection="1">
      <alignment horizontal="center" vertical="center" wrapText="1"/>
      <protection locked="0"/>
    </xf>
    <xf numFmtId="0" fontId="26" fillId="7" borderId="4" xfId="0" applyFont="1" applyFill="1" applyBorder="1" applyAlignment="1" applyProtection="1">
      <alignment horizontal="center" vertical="center" wrapText="1"/>
      <protection locked="0"/>
    </xf>
  </cellXfs>
  <cellStyles count="4">
    <cellStyle name="Comma 2" xfId="2" xr:uid="{CF499014-2992-4543-9318-2C8BBE9253B6}"/>
    <cellStyle name="Hyperlink" xfId="1" builtinId="8"/>
    <cellStyle name="Normal" xfId="0" builtinId="0"/>
    <cellStyle name="Normal 2" xfId="3" xr:uid="{E4E05A07-2AF6-45C8-956D-1B17CFB5087A}"/>
  </cellStyles>
  <dxfs count="5">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FFFF00"/>
      <color rgb="FFFFFF81"/>
      <color rgb="FF00FF00"/>
      <color rgb="FF00FFFF"/>
      <color rgb="FF0066FF"/>
      <color rgb="FF003192"/>
      <color rgb="FFCC0099"/>
      <color rgb="FFFF6600"/>
      <color rgb="FF81FF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1.pn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15240</xdr:colOff>
      <xdr:row>0</xdr:row>
      <xdr:rowOff>60960</xdr:rowOff>
    </xdr:from>
    <xdr:to>
      <xdr:col>11</xdr:col>
      <xdr:colOff>1752600</xdr:colOff>
      <xdr:row>6</xdr:row>
      <xdr:rowOff>49530</xdr:rowOff>
    </xdr:to>
    <xdr:pic>
      <xdr:nvPicPr>
        <xdr:cNvPr id="4" name="Picture 3">
          <a:extLst>
            <a:ext uri="{FF2B5EF4-FFF2-40B4-BE49-F238E27FC236}">
              <a16:creationId xmlns:a16="http://schemas.microsoft.com/office/drawing/2014/main" id="{427DC355-2639-02DA-BE00-AD3CBDCD89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0960"/>
          <a:ext cx="3840480" cy="1497330"/>
        </a:xfrm>
        <a:prstGeom prst="rect">
          <a:avLst/>
        </a:prstGeom>
        <a:noFill/>
        <a:ln>
          <a:noFill/>
        </a:ln>
      </xdr:spPr>
    </xdr:pic>
    <xdr:clientData/>
  </xdr:twoCellAnchor>
  <xdr:twoCellAnchor editAs="oneCell">
    <xdr:from>
      <xdr:col>11</xdr:col>
      <xdr:colOff>2937934</xdr:colOff>
      <xdr:row>1</xdr:row>
      <xdr:rowOff>8468</xdr:rowOff>
    </xdr:from>
    <xdr:to>
      <xdr:col>25</xdr:col>
      <xdr:colOff>7612</xdr:colOff>
      <xdr:row>5</xdr:row>
      <xdr:rowOff>148477</xdr:rowOff>
    </xdr:to>
    <xdr:pic>
      <xdr:nvPicPr>
        <xdr:cNvPr id="2" name="Picture 1">
          <a:extLst>
            <a:ext uri="{FF2B5EF4-FFF2-40B4-BE49-F238E27FC236}">
              <a16:creationId xmlns:a16="http://schemas.microsoft.com/office/drawing/2014/main" id="{576DACE2-9024-FEE8-94B2-9E9C99641D4D}"/>
            </a:ext>
          </a:extLst>
        </xdr:cNvPr>
        <xdr:cNvPicPr>
          <a:picLocks noChangeAspect="1"/>
        </xdr:cNvPicPr>
      </xdr:nvPicPr>
      <xdr:blipFill>
        <a:blip xmlns:r="http://schemas.openxmlformats.org/officeDocument/2006/relationships" r:embed="rId2"/>
        <a:stretch>
          <a:fillRect/>
        </a:stretch>
      </xdr:blipFill>
      <xdr:spPr>
        <a:xfrm>
          <a:off x="5240867" y="110068"/>
          <a:ext cx="5240012" cy="13676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83820</xdr:colOff>
      <xdr:row>1</xdr:row>
      <xdr:rowOff>0</xdr:rowOff>
    </xdr:from>
    <xdr:to>
      <xdr:col>4</xdr:col>
      <xdr:colOff>2151380</xdr:colOff>
      <xdr:row>8</xdr:row>
      <xdr:rowOff>23283</xdr:rowOff>
    </xdr:to>
    <xdr:pic>
      <xdr:nvPicPr>
        <xdr:cNvPr id="3" name="Picture 2">
          <a:extLst>
            <a:ext uri="{FF2B5EF4-FFF2-40B4-BE49-F238E27FC236}">
              <a16:creationId xmlns:a16="http://schemas.microsoft.com/office/drawing/2014/main" id="{D5949DC3-C935-46DC-94E4-D27D8677B2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 y="99060"/>
          <a:ext cx="3835400" cy="1478703"/>
        </a:xfrm>
        <a:prstGeom prst="rect">
          <a:avLst/>
        </a:prstGeom>
        <a:noFill/>
        <a:ln>
          <a:noFill/>
        </a:ln>
      </xdr:spPr>
    </xdr:pic>
    <xdr:clientData/>
  </xdr:twoCellAnchor>
  <xdr:twoCellAnchor editAs="oneCell">
    <xdr:from>
      <xdr:col>7</xdr:col>
      <xdr:colOff>110067</xdr:colOff>
      <xdr:row>1</xdr:row>
      <xdr:rowOff>42333</xdr:rowOff>
    </xdr:from>
    <xdr:to>
      <xdr:col>17</xdr:col>
      <xdr:colOff>780463</xdr:colOff>
      <xdr:row>6</xdr:row>
      <xdr:rowOff>52610</xdr:rowOff>
    </xdr:to>
    <xdr:pic>
      <xdr:nvPicPr>
        <xdr:cNvPr id="2" name="Picture 1">
          <a:extLst>
            <a:ext uri="{FF2B5EF4-FFF2-40B4-BE49-F238E27FC236}">
              <a16:creationId xmlns:a16="http://schemas.microsoft.com/office/drawing/2014/main" id="{9AC2F20B-185A-405E-BD71-9F92C3DA2E2D}"/>
            </a:ext>
          </a:extLst>
        </xdr:cNvPr>
        <xdr:cNvPicPr>
          <a:picLocks noChangeAspect="1"/>
        </xdr:cNvPicPr>
      </xdr:nvPicPr>
      <xdr:blipFill>
        <a:blip xmlns:r="http://schemas.openxmlformats.org/officeDocument/2006/relationships" r:embed="rId2"/>
        <a:stretch>
          <a:fillRect/>
        </a:stretch>
      </xdr:blipFill>
      <xdr:spPr>
        <a:xfrm>
          <a:off x="4741334" y="143933"/>
          <a:ext cx="4937596" cy="12887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69272</xdr:colOff>
      <xdr:row>0</xdr:row>
      <xdr:rowOff>69274</xdr:rowOff>
    </xdr:from>
    <xdr:to>
      <xdr:col>12</xdr:col>
      <xdr:colOff>518851</xdr:colOff>
      <xdr:row>57</xdr:row>
      <xdr:rowOff>57267</xdr:rowOff>
    </xdr:to>
    <xdr:pic>
      <xdr:nvPicPr>
        <xdr:cNvPr id="5" name="Picture 4">
          <a:extLst>
            <a:ext uri="{FF2B5EF4-FFF2-40B4-BE49-F238E27FC236}">
              <a16:creationId xmlns:a16="http://schemas.microsoft.com/office/drawing/2014/main" id="{413CB854-CC00-497B-8CBB-18E2756CB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145"/>
        <a:stretch/>
      </xdr:blipFill>
      <xdr:spPr>
        <a:xfrm>
          <a:off x="69272" y="69274"/>
          <a:ext cx="7931034" cy="10254211"/>
        </a:xfrm>
        <a:prstGeom prst="rect">
          <a:avLst/>
        </a:prstGeom>
      </xdr:spPr>
    </xdr:pic>
    <xdr:clientData/>
  </xdr:twoCellAnchor>
  <xdr:twoCellAnchor editAs="oneCell">
    <xdr:from>
      <xdr:col>0</xdr:col>
      <xdr:colOff>62346</xdr:colOff>
      <xdr:row>58</xdr:row>
      <xdr:rowOff>34636</xdr:rowOff>
    </xdr:from>
    <xdr:to>
      <xdr:col>12</xdr:col>
      <xdr:colOff>528072</xdr:colOff>
      <xdr:row>111</xdr:row>
      <xdr:rowOff>27349</xdr:rowOff>
    </xdr:to>
    <xdr:pic>
      <xdr:nvPicPr>
        <xdr:cNvPr id="4" name="Picture 3">
          <a:extLst>
            <a:ext uri="{FF2B5EF4-FFF2-40B4-BE49-F238E27FC236}">
              <a16:creationId xmlns:a16="http://schemas.microsoft.com/office/drawing/2014/main" id="{05197374-9DB9-434D-A031-A80B24DF27B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023"/>
        <a:stretch/>
      </xdr:blipFill>
      <xdr:spPr>
        <a:xfrm>
          <a:off x="62346" y="10480963"/>
          <a:ext cx="7947181" cy="95384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91440</xdr:rowOff>
    </xdr:from>
    <xdr:to>
      <xdr:col>5</xdr:col>
      <xdr:colOff>49349</xdr:colOff>
      <xdr:row>8</xdr:row>
      <xdr:rowOff>15663</xdr:rowOff>
    </xdr:to>
    <xdr:pic>
      <xdr:nvPicPr>
        <xdr:cNvPr id="3" name="Picture 2">
          <a:extLst>
            <a:ext uri="{FF2B5EF4-FFF2-40B4-BE49-F238E27FC236}">
              <a16:creationId xmlns:a16="http://schemas.microsoft.com/office/drawing/2014/main" id="{1A97052D-2BE5-49B6-A812-24A1ECB35B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91440"/>
          <a:ext cx="3835400" cy="1478703"/>
        </a:xfrm>
        <a:prstGeom prst="rect">
          <a:avLst/>
        </a:prstGeom>
        <a:noFill/>
        <a:ln>
          <a:noFill/>
        </a:ln>
      </xdr:spPr>
    </xdr:pic>
    <xdr:clientData/>
  </xdr:twoCellAnchor>
  <xdr:twoCellAnchor editAs="oneCell">
    <xdr:from>
      <xdr:col>8</xdr:col>
      <xdr:colOff>685800</xdr:colOff>
      <xdr:row>1</xdr:row>
      <xdr:rowOff>33867</xdr:rowOff>
    </xdr:from>
    <xdr:to>
      <xdr:col>16</xdr:col>
      <xdr:colOff>763530</xdr:colOff>
      <xdr:row>7</xdr:row>
      <xdr:rowOff>0</xdr:rowOff>
    </xdr:to>
    <xdr:pic>
      <xdr:nvPicPr>
        <xdr:cNvPr id="2" name="Picture 1">
          <a:extLst>
            <a:ext uri="{FF2B5EF4-FFF2-40B4-BE49-F238E27FC236}">
              <a16:creationId xmlns:a16="http://schemas.microsoft.com/office/drawing/2014/main" id="{5E942FC4-5D59-4538-9634-CAB924C04EC1}"/>
            </a:ext>
          </a:extLst>
        </xdr:cNvPr>
        <xdr:cNvPicPr>
          <a:picLocks noChangeAspect="1"/>
        </xdr:cNvPicPr>
      </xdr:nvPicPr>
      <xdr:blipFill>
        <a:blip xmlns:r="http://schemas.openxmlformats.org/officeDocument/2006/relationships" r:embed="rId2"/>
        <a:stretch>
          <a:fillRect/>
        </a:stretch>
      </xdr:blipFill>
      <xdr:spPr>
        <a:xfrm>
          <a:off x="4969933" y="135467"/>
          <a:ext cx="5157730" cy="1346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53340</xdr:rowOff>
    </xdr:from>
    <xdr:to>
      <xdr:col>12</xdr:col>
      <xdr:colOff>551620</xdr:colOff>
      <xdr:row>185</xdr:row>
      <xdr:rowOff>90279</xdr:rowOff>
    </xdr:to>
    <xdr:pic>
      <xdr:nvPicPr>
        <xdr:cNvPr id="3" name="Picture 2">
          <a:extLst>
            <a:ext uri="{FF2B5EF4-FFF2-40B4-BE49-F238E27FC236}">
              <a16:creationId xmlns:a16="http://schemas.microsoft.com/office/drawing/2014/main" id="{6B1C2073-3FE9-E6BB-7FDB-B6DD55EF3AB5}"/>
            </a:ext>
          </a:extLst>
        </xdr:cNvPr>
        <xdr:cNvPicPr>
          <a:picLocks noChangeAspect="1"/>
        </xdr:cNvPicPr>
      </xdr:nvPicPr>
      <xdr:blipFill>
        <a:blip xmlns:r="http://schemas.openxmlformats.org/officeDocument/2006/relationships" r:embed="rId1"/>
        <a:stretch>
          <a:fillRect/>
        </a:stretch>
      </xdr:blipFill>
      <xdr:spPr>
        <a:xfrm>
          <a:off x="0" y="53340"/>
          <a:ext cx="8049700" cy="338697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72390</xdr:colOff>
      <xdr:row>56</xdr:row>
      <xdr:rowOff>41910</xdr:rowOff>
    </xdr:from>
    <xdr:to>
      <xdr:col>14</xdr:col>
      <xdr:colOff>882015</xdr:colOff>
      <xdr:row>68</xdr:row>
      <xdr:rowOff>39624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2690" y="10069830"/>
          <a:ext cx="3004185" cy="1849374"/>
        </a:xfrm>
        <a:prstGeom prst="rect">
          <a:avLst/>
        </a:prstGeom>
      </xdr:spPr>
    </xdr:pic>
    <xdr:clientData/>
  </xdr:twoCellAnchor>
  <xdr:twoCellAnchor editAs="oneCell">
    <xdr:from>
      <xdr:col>1</xdr:col>
      <xdr:colOff>22860</xdr:colOff>
      <xdr:row>0</xdr:row>
      <xdr:rowOff>91440</xdr:rowOff>
    </xdr:from>
    <xdr:to>
      <xdr:col>4</xdr:col>
      <xdr:colOff>2242820</xdr:colOff>
      <xdr:row>8</xdr:row>
      <xdr:rowOff>15663</xdr:rowOff>
    </xdr:to>
    <xdr:pic>
      <xdr:nvPicPr>
        <xdr:cNvPr id="4" name="Picture 3">
          <a:extLst>
            <a:ext uri="{FF2B5EF4-FFF2-40B4-BE49-F238E27FC236}">
              <a16:creationId xmlns:a16="http://schemas.microsoft.com/office/drawing/2014/main" id="{43AFE3A5-A6AC-4E51-A2D8-A055332D2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 y="91440"/>
          <a:ext cx="3835400" cy="1478703"/>
        </a:xfrm>
        <a:prstGeom prst="rect">
          <a:avLst/>
        </a:prstGeom>
        <a:noFill/>
        <a:ln>
          <a:noFill/>
        </a:ln>
      </xdr:spPr>
    </xdr:pic>
    <xdr:clientData/>
  </xdr:twoCellAnchor>
  <xdr:twoCellAnchor editAs="oneCell">
    <xdr:from>
      <xdr:col>4</xdr:col>
      <xdr:colOff>2700866</xdr:colOff>
      <xdr:row>1</xdr:row>
      <xdr:rowOff>59267</xdr:rowOff>
    </xdr:from>
    <xdr:to>
      <xdr:col>15</xdr:col>
      <xdr:colOff>9996</xdr:colOff>
      <xdr:row>6</xdr:row>
      <xdr:rowOff>69544</xdr:rowOff>
    </xdr:to>
    <xdr:pic>
      <xdr:nvPicPr>
        <xdr:cNvPr id="3" name="Picture 2">
          <a:extLst>
            <a:ext uri="{FF2B5EF4-FFF2-40B4-BE49-F238E27FC236}">
              <a16:creationId xmlns:a16="http://schemas.microsoft.com/office/drawing/2014/main" id="{9FDFD793-D2E7-4154-AF54-09967846E717}"/>
            </a:ext>
          </a:extLst>
        </xdr:cNvPr>
        <xdr:cNvPicPr>
          <a:picLocks noChangeAspect="1"/>
        </xdr:cNvPicPr>
      </xdr:nvPicPr>
      <xdr:blipFill>
        <a:blip xmlns:r="http://schemas.openxmlformats.org/officeDocument/2006/relationships" r:embed="rId3"/>
        <a:stretch>
          <a:fillRect/>
        </a:stretch>
      </xdr:blipFill>
      <xdr:spPr>
        <a:xfrm>
          <a:off x="4436533" y="160867"/>
          <a:ext cx="4937596" cy="128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60960</xdr:rowOff>
    </xdr:from>
    <xdr:to>
      <xdr:col>4</xdr:col>
      <xdr:colOff>2689860</xdr:colOff>
      <xdr:row>6</xdr:row>
      <xdr:rowOff>143510</xdr:rowOff>
    </xdr:to>
    <xdr:pic>
      <xdr:nvPicPr>
        <xdr:cNvPr id="3" name="Picture 2">
          <a:extLst>
            <a:ext uri="{FF2B5EF4-FFF2-40B4-BE49-F238E27FC236}">
              <a16:creationId xmlns:a16="http://schemas.microsoft.com/office/drawing/2014/main" id="{9CFF7784-55DC-416D-A889-67AA28B5F4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 y="60960"/>
          <a:ext cx="3840480" cy="1497330"/>
        </a:xfrm>
        <a:prstGeom prst="rect">
          <a:avLst/>
        </a:prstGeom>
        <a:noFill/>
        <a:ln>
          <a:noFill/>
        </a:ln>
      </xdr:spPr>
    </xdr:pic>
    <xdr:clientData/>
  </xdr:twoCellAnchor>
  <xdr:twoCellAnchor editAs="oneCell">
    <xdr:from>
      <xdr:col>4</xdr:col>
      <xdr:colOff>2910150</xdr:colOff>
      <xdr:row>1</xdr:row>
      <xdr:rowOff>16935</xdr:rowOff>
    </xdr:from>
    <xdr:to>
      <xdr:col>14</xdr:col>
      <xdr:colOff>769613</xdr:colOff>
      <xdr:row>6</xdr:row>
      <xdr:rowOff>33868</xdr:rowOff>
    </xdr:to>
    <xdr:pic>
      <xdr:nvPicPr>
        <xdr:cNvPr id="2" name="Picture 1">
          <a:extLst>
            <a:ext uri="{FF2B5EF4-FFF2-40B4-BE49-F238E27FC236}">
              <a16:creationId xmlns:a16="http://schemas.microsoft.com/office/drawing/2014/main" id="{6F657F13-F8E0-4F2F-B869-2A5B4E9F5AA1}"/>
            </a:ext>
          </a:extLst>
        </xdr:cNvPr>
        <xdr:cNvPicPr>
          <a:picLocks noChangeAspect="1"/>
        </xdr:cNvPicPr>
      </xdr:nvPicPr>
      <xdr:blipFill>
        <a:blip xmlns:r="http://schemas.openxmlformats.org/officeDocument/2006/relationships" r:embed="rId2"/>
        <a:stretch>
          <a:fillRect/>
        </a:stretch>
      </xdr:blipFill>
      <xdr:spPr>
        <a:xfrm>
          <a:off x="4239417" y="118535"/>
          <a:ext cx="5157729" cy="1346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167641</xdr:colOff>
      <xdr:row>44</xdr:row>
      <xdr:rowOff>15241</xdr:rowOff>
    </xdr:from>
    <xdr:to>
      <xdr:col>2</xdr:col>
      <xdr:colOff>1242061</xdr:colOff>
      <xdr:row>44</xdr:row>
      <xdr:rowOff>177611</xdr:rowOff>
    </xdr:to>
    <xdr:pic>
      <xdr:nvPicPr>
        <xdr:cNvPr id="2" name="Picture 2" descr="grey">
          <a:extLst>
            <a:ext uri="{FF2B5EF4-FFF2-40B4-BE49-F238E27FC236}">
              <a16:creationId xmlns:a16="http://schemas.microsoft.com/office/drawing/2014/main" id="{98DF3CCA-C363-41EF-90B8-E26D14C3FD0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2901" y="7749541"/>
          <a:ext cx="1074420" cy="162370"/>
        </a:xfrm>
        <a:prstGeom prst="rect">
          <a:avLst/>
        </a:prstGeom>
        <a:noFill/>
        <a:ln w="9525">
          <a:noFill/>
          <a:miter lim="800000"/>
          <a:headEnd/>
          <a:tailEnd/>
        </a:ln>
      </xdr:spPr>
    </xdr:pic>
    <xdr:clientData/>
  </xdr:twoCellAnchor>
  <xdr:twoCellAnchor>
    <xdr:from>
      <xdr:col>2</xdr:col>
      <xdr:colOff>167640</xdr:colOff>
      <xdr:row>45</xdr:row>
      <xdr:rowOff>15240</xdr:rowOff>
    </xdr:from>
    <xdr:to>
      <xdr:col>2</xdr:col>
      <xdr:colOff>1238156</xdr:colOff>
      <xdr:row>45</xdr:row>
      <xdr:rowOff>187135</xdr:rowOff>
    </xdr:to>
    <xdr:pic>
      <xdr:nvPicPr>
        <xdr:cNvPr id="3" name="Picture 3" descr="Blue">
          <a:extLst>
            <a:ext uri="{FF2B5EF4-FFF2-40B4-BE49-F238E27FC236}">
              <a16:creationId xmlns:a16="http://schemas.microsoft.com/office/drawing/2014/main" id="{938CC32B-4E7E-46F2-901E-7C9EE898771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2900" y="7940040"/>
          <a:ext cx="1070516" cy="171895"/>
        </a:xfrm>
        <a:prstGeom prst="rect">
          <a:avLst/>
        </a:prstGeom>
        <a:noFill/>
        <a:ln w="9525">
          <a:noFill/>
          <a:miter lim="800000"/>
          <a:headEnd/>
          <a:tailEnd/>
        </a:ln>
      </xdr:spPr>
    </xdr:pic>
    <xdr:clientData/>
  </xdr:twoCellAnchor>
  <xdr:twoCellAnchor>
    <xdr:from>
      <xdr:col>2</xdr:col>
      <xdr:colOff>167640</xdr:colOff>
      <xdr:row>46</xdr:row>
      <xdr:rowOff>22860</xdr:rowOff>
    </xdr:from>
    <xdr:to>
      <xdr:col>2</xdr:col>
      <xdr:colOff>1235878</xdr:colOff>
      <xdr:row>46</xdr:row>
      <xdr:rowOff>182880</xdr:rowOff>
    </xdr:to>
    <xdr:pic>
      <xdr:nvPicPr>
        <xdr:cNvPr id="4" name="Picture 4" descr="Raffia">
          <a:extLst>
            <a:ext uri="{FF2B5EF4-FFF2-40B4-BE49-F238E27FC236}">
              <a16:creationId xmlns:a16="http://schemas.microsoft.com/office/drawing/2014/main" id="{6A20330A-0890-4290-A795-A9280F60CE6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42900" y="8138160"/>
          <a:ext cx="1068238" cy="160020"/>
        </a:xfrm>
        <a:prstGeom prst="rect">
          <a:avLst/>
        </a:prstGeom>
        <a:noFill/>
        <a:ln w="9525">
          <a:noFill/>
          <a:miter lim="800000"/>
          <a:headEnd/>
          <a:tailEnd/>
        </a:ln>
      </xdr:spPr>
    </xdr:pic>
    <xdr:clientData/>
  </xdr:twoCellAnchor>
  <xdr:twoCellAnchor>
    <xdr:from>
      <xdr:col>2</xdr:col>
      <xdr:colOff>167641</xdr:colOff>
      <xdr:row>47</xdr:row>
      <xdr:rowOff>22861</xdr:rowOff>
    </xdr:from>
    <xdr:to>
      <xdr:col>2</xdr:col>
      <xdr:colOff>1242061</xdr:colOff>
      <xdr:row>47</xdr:row>
      <xdr:rowOff>167641</xdr:rowOff>
    </xdr:to>
    <xdr:pic>
      <xdr:nvPicPr>
        <xdr:cNvPr id="5" name="Picture 5" descr="Green">
          <a:extLst>
            <a:ext uri="{FF2B5EF4-FFF2-40B4-BE49-F238E27FC236}">
              <a16:creationId xmlns:a16="http://schemas.microsoft.com/office/drawing/2014/main" id="{F00D944B-A04A-4107-8CD4-91544999D08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42901" y="8328661"/>
          <a:ext cx="1074420" cy="144780"/>
        </a:xfrm>
        <a:prstGeom prst="rect">
          <a:avLst/>
        </a:prstGeom>
        <a:noFill/>
        <a:ln w="9525">
          <a:noFill/>
          <a:miter lim="800000"/>
          <a:headEnd/>
          <a:tailEnd/>
        </a:ln>
      </xdr:spPr>
    </xdr:pic>
    <xdr:clientData/>
  </xdr:twoCellAnchor>
  <xdr:twoCellAnchor>
    <xdr:from>
      <xdr:col>2</xdr:col>
      <xdr:colOff>167641</xdr:colOff>
      <xdr:row>43</xdr:row>
      <xdr:rowOff>30480</xdr:rowOff>
    </xdr:from>
    <xdr:to>
      <xdr:col>2</xdr:col>
      <xdr:colOff>1242061</xdr:colOff>
      <xdr:row>43</xdr:row>
      <xdr:rowOff>173679</xdr:rowOff>
    </xdr:to>
    <xdr:pic>
      <xdr:nvPicPr>
        <xdr:cNvPr id="6" name="Picture 1" descr="Charcoal">
          <a:extLst>
            <a:ext uri="{FF2B5EF4-FFF2-40B4-BE49-F238E27FC236}">
              <a16:creationId xmlns:a16="http://schemas.microsoft.com/office/drawing/2014/main" id="{22698075-6609-4706-BE1D-CC3A54ED533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42901" y="7574280"/>
          <a:ext cx="1074420" cy="143199"/>
        </a:xfrm>
        <a:prstGeom prst="rect">
          <a:avLst/>
        </a:prstGeom>
        <a:noFill/>
        <a:ln w="9525">
          <a:noFill/>
          <a:miter lim="800000"/>
          <a:headEnd/>
          <a:tailEnd/>
        </a:ln>
      </xdr:spPr>
    </xdr:pic>
    <xdr:clientData/>
  </xdr:twoCellAnchor>
  <xdr:twoCellAnchor editAs="oneCell">
    <xdr:from>
      <xdr:col>1</xdr:col>
      <xdr:colOff>0</xdr:colOff>
      <xdr:row>0</xdr:row>
      <xdr:rowOff>76200</xdr:rowOff>
    </xdr:from>
    <xdr:to>
      <xdr:col>4</xdr:col>
      <xdr:colOff>2189480</xdr:colOff>
      <xdr:row>8</xdr:row>
      <xdr:rowOff>423</xdr:rowOff>
    </xdr:to>
    <xdr:pic>
      <xdr:nvPicPr>
        <xdr:cNvPr id="8" name="Picture 7">
          <a:extLst>
            <a:ext uri="{FF2B5EF4-FFF2-40B4-BE49-F238E27FC236}">
              <a16:creationId xmlns:a16="http://schemas.microsoft.com/office/drawing/2014/main" id="{9FD4C80F-F9BD-4078-9737-87FC0EFE16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8533" y="76200"/>
          <a:ext cx="3840480" cy="1497330"/>
        </a:xfrm>
        <a:prstGeom prst="rect">
          <a:avLst/>
        </a:prstGeom>
        <a:noFill/>
        <a:ln>
          <a:noFill/>
        </a:ln>
      </xdr:spPr>
    </xdr:pic>
    <xdr:clientData/>
  </xdr:twoCellAnchor>
  <xdr:twoCellAnchor editAs="oneCell">
    <xdr:from>
      <xdr:col>4</xdr:col>
      <xdr:colOff>2785535</xdr:colOff>
      <xdr:row>1</xdr:row>
      <xdr:rowOff>67734</xdr:rowOff>
    </xdr:from>
    <xdr:to>
      <xdr:col>15</xdr:col>
      <xdr:colOff>1531</xdr:colOff>
      <xdr:row>6</xdr:row>
      <xdr:rowOff>78011</xdr:rowOff>
    </xdr:to>
    <xdr:pic>
      <xdr:nvPicPr>
        <xdr:cNvPr id="7" name="Picture 6">
          <a:extLst>
            <a:ext uri="{FF2B5EF4-FFF2-40B4-BE49-F238E27FC236}">
              <a16:creationId xmlns:a16="http://schemas.microsoft.com/office/drawing/2014/main" id="{DDDD731B-866A-4B2A-B5E3-03CD244152E4}"/>
            </a:ext>
          </a:extLst>
        </xdr:cNvPr>
        <xdr:cNvPicPr>
          <a:picLocks noChangeAspect="1"/>
        </xdr:cNvPicPr>
      </xdr:nvPicPr>
      <xdr:blipFill>
        <a:blip xmlns:r="http://schemas.openxmlformats.org/officeDocument/2006/relationships" r:embed="rId7"/>
        <a:stretch>
          <a:fillRect/>
        </a:stretch>
      </xdr:blipFill>
      <xdr:spPr>
        <a:xfrm>
          <a:off x="4555068" y="169334"/>
          <a:ext cx="4937596" cy="1288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15240</xdr:rowOff>
    </xdr:from>
    <xdr:to>
      <xdr:col>4</xdr:col>
      <xdr:colOff>2235200</xdr:colOff>
      <xdr:row>6</xdr:row>
      <xdr:rowOff>23283</xdr:rowOff>
    </xdr:to>
    <xdr:pic>
      <xdr:nvPicPr>
        <xdr:cNvPr id="3" name="Picture 2">
          <a:extLst>
            <a:ext uri="{FF2B5EF4-FFF2-40B4-BE49-F238E27FC236}">
              <a16:creationId xmlns:a16="http://schemas.microsoft.com/office/drawing/2014/main" id="{30ED8092-FB58-45B2-93F5-FF0A337217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4300"/>
          <a:ext cx="3835400" cy="1478703"/>
        </a:xfrm>
        <a:prstGeom prst="rect">
          <a:avLst/>
        </a:prstGeom>
        <a:noFill/>
        <a:ln>
          <a:noFill/>
        </a:ln>
      </xdr:spPr>
    </xdr:pic>
    <xdr:clientData/>
  </xdr:twoCellAnchor>
  <xdr:twoCellAnchor editAs="oneCell">
    <xdr:from>
      <xdr:col>4</xdr:col>
      <xdr:colOff>3284220</xdr:colOff>
      <xdr:row>1</xdr:row>
      <xdr:rowOff>22859</xdr:rowOff>
    </xdr:from>
    <xdr:to>
      <xdr:col>14</xdr:col>
      <xdr:colOff>777076</xdr:colOff>
      <xdr:row>5</xdr:row>
      <xdr:rowOff>138842</xdr:rowOff>
    </xdr:to>
    <xdr:pic>
      <xdr:nvPicPr>
        <xdr:cNvPr id="2" name="Picture 1">
          <a:extLst>
            <a:ext uri="{FF2B5EF4-FFF2-40B4-BE49-F238E27FC236}">
              <a16:creationId xmlns:a16="http://schemas.microsoft.com/office/drawing/2014/main" id="{8940DC5D-C216-4238-8145-56A46C4361D9}"/>
            </a:ext>
          </a:extLst>
        </xdr:cNvPr>
        <xdr:cNvPicPr>
          <a:picLocks noChangeAspect="1"/>
        </xdr:cNvPicPr>
      </xdr:nvPicPr>
      <xdr:blipFill>
        <a:blip xmlns:r="http://schemas.openxmlformats.org/officeDocument/2006/relationships" r:embed="rId2"/>
        <a:stretch>
          <a:fillRect/>
        </a:stretch>
      </xdr:blipFill>
      <xdr:spPr>
        <a:xfrm>
          <a:off x="5036820" y="121919"/>
          <a:ext cx="5349076" cy="1396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91440</xdr:rowOff>
    </xdr:from>
    <xdr:to>
      <xdr:col>4</xdr:col>
      <xdr:colOff>2212340</xdr:colOff>
      <xdr:row>6</xdr:row>
      <xdr:rowOff>209549</xdr:rowOff>
    </xdr:to>
    <xdr:pic>
      <xdr:nvPicPr>
        <xdr:cNvPr id="2" name="Picture 1">
          <a:extLst>
            <a:ext uri="{FF2B5EF4-FFF2-40B4-BE49-F238E27FC236}">
              <a16:creationId xmlns:a16="http://schemas.microsoft.com/office/drawing/2014/main" id="{9A95EDAA-BC45-4093-A837-D39C50C7F5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91440"/>
          <a:ext cx="3835400" cy="1478703"/>
        </a:xfrm>
        <a:prstGeom prst="rect">
          <a:avLst/>
        </a:prstGeom>
        <a:noFill/>
        <a:ln>
          <a:noFill/>
        </a:ln>
      </xdr:spPr>
    </xdr:pic>
    <xdr:clientData/>
  </xdr:twoCellAnchor>
  <xdr:twoCellAnchor editAs="oneCell">
    <xdr:from>
      <xdr:col>4</xdr:col>
      <xdr:colOff>2975585</xdr:colOff>
      <xdr:row>1</xdr:row>
      <xdr:rowOff>38100</xdr:rowOff>
    </xdr:from>
    <xdr:to>
      <xdr:col>15</xdr:col>
      <xdr:colOff>7456</xdr:colOff>
      <xdr:row>6</xdr:row>
      <xdr:rowOff>106680</xdr:rowOff>
    </xdr:to>
    <xdr:pic>
      <xdr:nvPicPr>
        <xdr:cNvPr id="3" name="Picture 2">
          <a:extLst>
            <a:ext uri="{FF2B5EF4-FFF2-40B4-BE49-F238E27FC236}">
              <a16:creationId xmlns:a16="http://schemas.microsoft.com/office/drawing/2014/main" id="{0252071E-D840-4A68-B6C9-2079FB52938A}"/>
            </a:ext>
          </a:extLst>
        </xdr:cNvPr>
        <xdr:cNvPicPr>
          <a:picLocks noChangeAspect="1"/>
        </xdr:cNvPicPr>
      </xdr:nvPicPr>
      <xdr:blipFill>
        <a:blip xmlns:r="http://schemas.openxmlformats.org/officeDocument/2006/relationships" r:embed="rId2"/>
        <a:stretch>
          <a:fillRect/>
        </a:stretch>
      </xdr:blipFill>
      <xdr:spPr>
        <a:xfrm>
          <a:off x="4712945" y="137160"/>
          <a:ext cx="5109071"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46672</xdr:colOff>
      <xdr:row>0</xdr:row>
      <xdr:rowOff>71437</xdr:rowOff>
    </xdr:from>
    <xdr:to>
      <xdr:col>13</xdr:col>
      <xdr:colOff>583406</xdr:colOff>
      <xdr:row>79</xdr:row>
      <xdr:rowOff>27467</xdr:rowOff>
    </xdr:to>
    <xdr:grpSp>
      <xdr:nvGrpSpPr>
        <xdr:cNvPr id="4" name="Group 3">
          <a:extLst>
            <a:ext uri="{FF2B5EF4-FFF2-40B4-BE49-F238E27FC236}">
              <a16:creationId xmlns:a16="http://schemas.microsoft.com/office/drawing/2014/main" id="{D6F71C85-B53F-8691-47AD-D6961F9D6FA4}"/>
            </a:ext>
          </a:extLst>
        </xdr:cNvPr>
        <xdr:cNvGrpSpPr/>
      </xdr:nvGrpSpPr>
      <xdr:grpSpPr>
        <a:xfrm>
          <a:off x="46672" y="71437"/>
          <a:ext cx="8461534" cy="14671097"/>
          <a:chOff x="46672" y="71437"/>
          <a:chExt cx="8430578" cy="14064936"/>
        </a:xfrm>
      </xdr:grpSpPr>
      <xdr:pic>
        <xdr:nvPicPr>
          <xdr:cNvPr id="3" name="Picture 2">
            <a:extLst>
              <a:ext uri="{FF2B5EF4-FFF2-40B4-BE49-F238E27FC236}">
                <a16:creationId xmlns:a16="http://schemas.microsoft.com/office/drawing/2014/main" id="{DBA24957-0C24-467E-9720-7739AC10E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 y="71437"/>
            <a:ext cx="8418672" cy="1406493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a:extLst>
              <a:ext uri="{FF2B5EF4-FFF2-40B4-BE49-F238E27FC236}">
                <a16:creationId xmlns:a16="http://schemas.microsoft.com/office/drawing/2014/main" id="{B61A6032-F945-4610-8155-0474C0ADD2BA}"/>
              </a:ext>
            </a:extLst>
          </xdr:cNvPr>
          <xdr:cNvSpPr txBox="1"/>
        </xdr:nvSpPr>
        <xdr:spPr>
          <a:xfrm>
            <a:off x="4963033" y="13615451"/>
            <a:ext cx="3514217" cy="258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ZA" sz="800" i="1">
                <a:solidFill>
                  <a:srgbClr val="C00000"/>
                </a:solidFill>
                <a:effectLst/>
                <a:latin typeface="+mn-lt"/>
                <a:ea typeface="+mn-ea"/>
                <a:cs typeface="+mn-cs"/>
              </a:rPr>
              <a:t>Note all images shown are for presentation purposes only and colours may differ</a:t>
            </a:r>
            <a:endParaRPr lang="en-ZA" sz="800" i="1">
              <a:solidFill>
                <a:srgbClr val="C00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83820</xdr:rowOff>
    </xdr:from>
    <xdr:to>
      <xdr:col>4</xdr:col>
      <xdr:colOff>2212340</xdr:colOff>
      <xdr:row>6</xdr:row>
      <xdr:rowOff>49529</xdr:rowOff>
    </xdr:to>
    <xdr:pic>
      <xdr:nvPicPr>
        <xdr:cNvPr id="2" name="Picture 1">
          <a:extLst>
            <a:ext uri="{FF2B5EF4-FFF2-40B4-BE49-F238E27FC236}">
              <a16:creationId xmlns:a16="http://schemas.microsoft.com/office/drawing/2014/main" id="{64434799-CDBD-42E8-A15B-822E011C38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3" y="83820"/>
          <a:ext cx="3837940" cy="1498176"/>
        </a:xfrm>
        <a:prstGeom prst="rect">
          <a:avLst/>
        </a:prstGeom>
        <a:noFill/>
        <a:ln>
          <a:noFill/>
        </a:ln>
      </xdr:spPr>
    </xdr:pic>
    <xdr:clientData/>
  </xdr:twoCellAnchor>
  <xdr:twoCellAnchor editAs="oneCell">
    <xdr:from>
      <xdr:col>6</xdr:col>
      <xdr:colOff>25400</xdr:colOff>
      <xdr:row>1</xdr:row>
      <xdr:rowOff>33866</xdr:rowOff>
    </xdr:from>
    <xdr:to>
      <xdr:col>15</xdr:col>
      <xdr:colOff>18462</xdr:colOff>
      <xdr:row>5</xdr:row>
      <xdr:rowOff>289704</xdr:rowOff>
    </xdr:to>
    <xdr:pic>
      <xdr:nvPicPr>
        <xdr:cNvPr id="3" name="Picture 2">
          <a:extLst>
            <a:ext uri="{FF2B5EF4-FFF2-40B4-BE49-F238E27FC236}">
              <a16:creationId xmlns:a16="http://schemas.microsoft.com/office/drawing/2014/main" id="{70271EC9-B83C-468F-B36B-D409B52953CF}"/>
            </a:ext>
          </a:extLst>
        </xdr:cNvPr>
        <xdr:cNvPicPr>
          <a:picLocks noChangeAspect="1"/>
        </xdr:cNvPicPr>
      </xdr:nvPicPr>
      <xdr:blipFill>
        <a:blip xmlns:r="http://schemas.openxmlformats.org/officeDocument/2006/relationships" r:embed="rId2"/>
        <a:stretch>
          <a:fillRect/>
        </a:stretch>
      </xdr:blipFill>
      <xdr:spPr>
        <a:xfrm>
          <a:off x="4978400" y="135466"/>
          <a:ext cx="5132329" cy="1339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75352</xdr:colOff>
      <xdr:row>0</xdr:row>
      <xdr:rowOff>0</xdr:rowOff>
    </xdr:from>
    <xdr:to>
      <xdr:col>16</xdr:col>
      <xdr:colOff>558800</xdr:colOff>
      <xdr:row>95</xdr:row>
      <xdr:rowOff>84667</xdr:rowOff>
    </xdr:to>
    <xdr:grpSp>
      <xdr:nvGrpSpPr>
        <xdr:cNvPr id="2" name="Group 1">
          <a:extLst>
            <a:ext uri="{FF2B5EF4-FFF2-40B4-BE49-F238E27FC236}">
              <a16:creationId xmlns:a16="http://schemas.microsoft.com/office/drawing/2014/main" id="{DA1DE57F-2E23-4C2C-A227-0CF52161C599}"/>
            </a:ext>
          </a:extLst>
        </xdr:cNvPr>
        <xdr:cNvGrpSpPr/>
      </xdr:nvGrpSpPr>
      <xdr:grpSpPr>
        <a:xfrm>
          <a:off x="75352" y="0"/>
          <a:ext cx="10507981" cy="17780000"/>
          <a:chOff x="75353" y="0"/>
          <a:chExt cx="7508282" cy="13702333"/>
        </a:xfrm>
      </xdr:grpSpPr>
      <xdr:pic>
        <xdr:nvPicPr>
          <xdr:cNvPr id="3" name="Picture 2">
            <a:extLst>
              <a:ext uri="{FF2B5EF4-FFF2-40B4-BE49-F238E27FC236}">
                <a16:creationId xmlns:a16="http://schemas.microsoft.com/office/drawing/2014/main" id="{6ECAB06F-851D-D602-1CFA-39EAC0638A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353" y="0"/>
            <a:ext cx="7508282" cy="1370233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a:extLst>
              <a:ext uri="{FF2B5EF4-FFF2-40B4-BE49-F238E27FC236}">
                <a16:creationId xmlns:a16="http://schemas.microsoft.com/office/drawing/2014/main" id="{D61C2E17-6ED7-3F04-BE47-8437E6300B70}"/>
              </a:ext>
            </a:extLst>
          </xdr:cNvPr>
          <xdr:cNvSpPr txBox="1"/>
        </xdr:nvSpPr>
        <xdr:spPr>
          <a:xfrm>
            <a:off x="4047066" y="13089467"/>
            <a:ext cx="3465860" cy="266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ZA" sz="800" i="1">
                <a:solidFill>
                  <a:srgbClr val="C00000"/>
                </a:solidFill>
                <a:effectLst/>
                <a:latin typeface="+mn-lt"/>
                <a:ea typeface="+mn-ea"/>
                <a:cs typeface="+mn-cs"/>
              </a:rPr>
              <a:t>Note all images shown are for presentation purposes only and colours may differ</a:t>
            </a:r>
            <a:endParaRPr lang="en-ZA" sz="800" i="1">
              <a:solidFill>
                <a:srgbClr val="C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118535</xdr:colOff>
      <xdr:row>0</xdr:row>
      <xdr:rowOff>127000</xdr:rowOff>
    </xdr:from>
    <xdr:to>
      <xdr:col>10</xdr:col>
      <xdr:colOff>991928</xdr:colOff>
      <xdr:row>55</xdr:row>
      <xdr:rowOff>93133</xdr:rowOff>
    </xdr:to>
    <xdr:pic>
      <xdr:nvPicPr>
        <xdr:cNvPr id="5" name="Picture 4">
          <a:extLst>
            <a:ext uri="{FF2B5EF4-FFF2-40B4-BE49-F238E27FC236}">
              <a16:creationId xmlns:a16="http://schemas.microsoft.com/office/drawing/2014/main" id="{A89126E3-5156-4355-B307-9C797858ED4E}"/>
            </a:ext>
          </a:extLst>
        </xdr:cNvPr>
        <xdr:cNvPicPr>
          <a:picLocks noChangeAspect="1"/>
        </xdr:cNvPicPr>
      </xdr:nvPicPr>
      <xdr:blipFill rotWithShape="1">
        <a:blip xmlns:r="http://schemas.openxmlformats.org/officeDocument/2006/relationships" r:embed="rId1"/>
        <a:srcRect t="427"/>
        <a:stretch/>
      </xdr:blipFill>
      <xdr:spPr>
        <a:xfrm>
          <a:off x="118535" y="127000"/>
          <a:ext cx="7138726" cy="10210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xposolutions.sharepoint.com/sites/General/Shared%20Documents/2022/Manuals/Cape%20Town/Services%20Manual%202022%20-%20CT%20-%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s &amp; C's"/>
      <sheetName val="Parking &amp; Exhibitor Passes"/>
      <sheetName val="Fascia &amp; Carpets"/>
      <sheetName val="Power &amp; Lighting"/>
      <sheetName val="Shell Scheme Stand Extras "/>
      <sheetName val="Shell Scheme Extras - Images"/>
      <sheetName val="Instant Packages"/>
      <sheetName val="Instant Package Images"/>
      <sheetName val="Furniture "/>
      <sheetName val="Furniture Images "/>
      <sheetName val="AV &amp; IT"/>
    </sheetNames>
    <sheetDataSet>
      <sheetData sheetId="0">
        <row r="16">
          <cell r="N16"/>
        </row>
        <row r="64">
          <cell r="B64" t="str">
            <v>SUBMIT COMPLETED ORDER FORMS TO michelle@exposolutions.co.za</v>
          </cell>
        </row>
        <row r="67">
          <cell r="B67" t="str">
            <v>©Southern African Expo Solutions (Pty) Ltd</v>
          </cell>
        </row>
        <row r="76">
          <cell r="C76"/>
          <cell r="D76"/>
          <cell r="E76"/>
        </row>
      </sheetData>
      <sheetData sheetId="1">
        <row r="42">
          <cell r="B42" t="str">
            <v>SHOW   I  DATE   I   VENUE</v>
          </cell>
        </row>
      </sheetData>
      <sheetData sheetId="2"/>
      <sheetData sheetId="3"/>
      <sheetData sheetId="4"/>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B84"/>
  <sheetViews>
    <sheetView tabSelected="1" view="pageBreakPreview" zoomScaleNormal="100" zoomScaleSheetLayoutView="100" workbookViewId="0">
      <pane ySplit="10" topLeftCell="A11" activePane="bottomLeft" state="frozen"/>
      <selection pane="bottomLeft" activeCell="P16" sqref="P16:R16"/>
    </sheetView>
  </sheetViews>
  <sheetFormatPr defaultColWidth="9.140625" defaultRowHeight="12.75" x14ac:dyDescent="0.2"/>
  <cols>
    <col min="1" max="1" width="1.7109375" style="4" customWidth="1"/>
    <col min="2" max="2" width="0.85546875" style="4" customWidth="1"/>
    <col min="3" max="3" width="8.42578125" style="4" customWidth="1"/>
    <col min="4" max="4" width="0.85546875" style="4" customWidth="1"/>
    <col min="5" max="9" width="1.7109375" style="4" customWidth="1"/>
    <col min="10" max="10" width="11.28515625" style="4" customWidth="1"/>
    <col min="11" max="11" width="1.7109375" style="4" customWidth="1"/>
    <col min="12" max="12" width="45.5703125" style="4" customWidth="1"/>
    <col min="13" max="13" width="0.5703125" style="4" customWidth="1"/>
    <col min="14" max="15" width="1" style="4" customWidth="1"/>
    <col min="16" max="16" width="11.28515625" style="4" customWidth="1"/>
    <col min="17" max="17" width="1" style="4" customWidth="1"/>
    <col min="18" max="18" width="15.7109375" style="4" customWidth="1"/>
    <col min="19" max="19" width="0.85546875" style="4" customWidth="1"/>
    <col min="20" max="20" width="1.42578125" style="4" customWidth="1"/>
    <col min="21" max="21" width="5" style="4" customWidth="1"/>
    <col min="22" max="22" width="1.7109375" style="4" customWidth="1"/>
    <col min="23" max="23" width="12" style="4" customWidth="1"/>
    <col min="24" max="24" width="2.7109375" style="4" bestFit="1" customWidth="1"/>
    <col min="25" max="25" width="19.140625" style="4" customWidth="1"/>
    <col min="26" max="26" width="0.5703125" style="4" customWidth="1"/>
    <col min="27" max="27" width="1.7109375" style="4" customWidth="1"/>
    <col min="28" max="16384" width="9.140625" style="4"/>
  </cols>
  <sheetData>
    <row r="1" spans="1:27" ht="8.1" customHeight="1" x14ac:dyDescent="0.2">
      <c r="A1" s="168"/>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70"/>
    </row>
    <row r="2" spans="1:27" s="1" customFormat="1" ht="46.5" customHeight="1" x14ac:dyDescent="0.25">
      <c r="A2" s="73"/>
      <c r="B2" s="505"/>
      <c r="C2" s="505"/>
      <c r="D2" s="505"/>
      <c r="E2" s="505"/>
      <c r="F2" s="505"/>
      <c r="G2" s="505"/>
      <c r="H2" s="505"/>
      <c r="I2" s="505"/>
      <c r="J2" s="505"/>
      <c r="K2" s="505"/>
      <c r="L2" s="505"/>
      <c r="M2" s="505"/>
      <c r="N2" s="487"/>
      <c r="O2" s="564"/>
      <c r="P2" s="564"/>
      <c r="Q2" s="564"/>
      <c r="R2" s="564"/>
      <c r="S2" s="564"/>
      <c r="T2" s="564"/>
      <c r="U2" s="564"/>
      <c r="V2" s="564"/>
      <c r="W2" s="564"/>
      <c r="X2" s="564"/>
      <c r="Y2" s="564"/>
      <c r="Z2" s="564"/>
      <c r="AA2" s="79"/>
    </row>
    <row r="3" spans="1:27" s="1" customFormat="1" ht="20.25" customHeight="1" x14ac:dyDescent="0.25">
      <c r="A3" s="73"/>
      <c r="B3" s="505"/>
      <c r="C3" s="505"/>
      <c r="D3" s="505"/>
      <c r="E3" s="505"/>
      <c r="F3" s="505"/>
      <c r="G3" s="505"/>
      <c r="H3" s="505"/>
      <c r="I3" s="505"/>
      <c r="J3" s="505"/>
      <c r="K3" s="505"/>
      <c r="L3" s="505"/>
      <c r="M3" s="505"/>
      <c r="N3" s="487"/>
      <c r="O3" s="564"/>
      <c r="P3" s="564"/>
      <c r="Q3" s="564"/>
      <c r="R3" s="564"/>
      <c r="S3" s="564"/>
      <c r="T3" s="564"/>
      <c r="U3" s="564"/>
      <c r="V3" s="564"/>
      <c r="W3" s="564"/>
      <c r="X3" s="564"/>
      <c r="Y3" s="564"/>
      <c r="Z3" s="564"/>
      <c r="AA3" s="79"/>
    </row>
    <row r="4" spans="1:27" s="1" customFormat="1" ht="15" customHeight="1" x14ac:dyDescent="0.25">
      <c r="A4" s="73"/>
      <c r="B4" s="505"/>
      <c r="C4" s="505"/>
      <c r="D4" s="505"/>
      <c r="E4" s="505"/>
      <c r="F4" s="505"/>
      <c r="G4" s="505"/>
      <c r="H4" s="505"/>
      <c r="I4" s="505"/>
      <c r="J4" s="505"/>
      <c r="K4" s="505"/>
      <c r="L4" s="505"/>
      <c r="M4" s="505"/>
      <c r="N4" s="487"/>
      <c r="O4" s="564"/>
      <c r="P4" s="564"/>
      <c r="Q4" s="564"/>
      <c r="R4" s="564"/>
      <c r="S4" s="564"/>
      <c r="T4" s="564"/>
      <c r="U4" s="564"/>
      <c r="V4" s="564"/>
      <c r="W4" s="564"/>
      <c r="X4" s="564"/>
      <c r="Y4" s="564"/>
      <c r="Z4" s="564"/>
      <c r="AA4" s="79"/>
    </row>
    <row r="5" spans="1:27" s="1" customFormat="1" ht="15" customHeight="1" x14ac:dyDescent="0.25">
      <c r="A5" s="73"/>
      <c r="B5" s="505"/>
      <c r="C5" s="505"/>
      <c r="D5" s="505"/>
      <c r="E5" s="505"/>
      <c r="F5" s="505"/>
      <c r="G5" s="505"/>
      <c r="H5" s="505"/>
      <c r="I5" s="505"/>
      <c r="J5" s="505"/>
      <c r="K5" s="505"/>
      <c r="L5" s="505"/>
      <c r="M5" s="505"/>
      <c r="N5" s="487"/>
      <c r="O5" s="564"/>
      <c r="P5" s="564"/>
      <c r="Q5" s="564"/>
      <c r="R5" s="564"/>
      <c r="S5" s="564"/>
      <c r="T5" s="564"/>
      <c r="U5" s="564"/>
      <c r="V5" s="564"/>
      <c r="W5" s="564"/>
      <c r="X5" s="564"/>
      <c r="Y5" s="564"/>
      <c r="Z5" s="564"/>
      <c r="AA5" s="79"/>
    </row>
    <row r="6" spans="1:27" s="1" customFormat="1" ht="15" customHeight="1" x14ac:dyDescent="0.25">
      <c r="A6" s="73"/>
      <c r="B6" s="505"/>
      <c r="C6" s="505"/>
      <c r="D6" s="505"/>
      <c r="E6" s="505"/>
      <c r="F6" s="505"/>
      <c r="G6" s="505"/>
      <c r="H6" s="505"/>
      <c r="I6" s="505"/>
      <c r="J6" s="505"/>
      <c r="K6" s="505"/>
      <c r="L6" s="505"/>
      <c r="M6" s="505"/>
      <c r="N6" s="487"/>
      <c r="O6" s="564"/>
      <c r="P6" s="564"/>
      <c r="Q6" s="564"/>
      <c r="R6" s="564"/>
      <c r="S6" s="564"/>
      <c r="T6" s="564"/>
      <c r="U6" s="564"/>
      <c r="V6" s="564"/>
      <c r="W6" s="564"/>
      <c r="X6" s="564"/>
      <c r="Y6" s="564"/>
      <c r="Z6" s="564"/>
      <c r="AA6" s="79"/>
    </row>
    <row r="7" spans="1:27" s="1" customFormat="1" ht="8.1" customHeight="1" x14ac:dyDescent="0.25">
      <c r="A7" s="73"/>
      <c r="B7" s="565"/>
      <c r="C7" s="566"/>
      <c r="D7" s="566"/>
      <c r="E7" s="566"/>
      <c r="F7" s="566"/>
      <c r="G7" s="566"/>
      <c r="H7" s="566"/>
      <c r="I7" s="566"/>
      <c r="J7" s="566"/>
      <c r="K7" s="566"/>
      <c r="L7" s="566"/>
      <c r="M7" s="566"/>
      <c r="N7" s="566"/>
      <c r="O7" s="566"/>
      <c r="P7" s="566"/>
      <c r="Q7" s="566"/>
      <c r="R7" s="566"/>
      <c r="S7" s="566"/>
      <c r="T7" s="566"/>
      <c r="U7" s="566"/>
      <c r="V7" s="566"/>
      <c r="W7" s="566"/>
      <c r="X7" s="566"/>
      <c r="Y7" s="566"/>
      <c r="Z7" s="565"/>
      <c r="AA7" s="79"/>
    </row>
    <row r="8" spans="1:27" s="1" customFormat="1" ht="69" customHeight="1" x14ac:dyDescent="0.25">
      <c r="A8" s="73"/>
      <c r="C8" s="474" t="s">
        <v>583</v>
      </c>
      <c r="D8" s="475"/>
      <c r="E8" s="475"/>
      <c r="F8" s="475"/>
      <c r="G8" s="475"/>
      <c r="H8" s="475"/>
      <c r="I8" s="475"/>
      <c r="J8" s="475"/>
      <c r="K8" s="475"/>
      <c r="L8" s="475"/>
      <c r="M8" s="475"/>
      <c r="N8" s="475"/>
      <c r="O8" s="475"/>
      <c r="P8" s="475"/>
      <c r="Q8" s="475"/>
      <c r="R8" s="475"/>
      <c r="S8" s="475"/>
      <c r="T8" s="475"/>
      <c r="U8" s="475"/>
      <c r="V8" s="475"/>
      <c r="W8" s="475"/>
      <c r="X8" s="475"/>
      <c r="Y8" s="475"/>
      <c r="Z8" s="84"/>
      <c r="AA8" s="34"/>
    </row>
    <row r="9" spans="1:27" s="1" customFormat="1" ht="3.95" customHeight="1" x14ac:dyDescent="0.25">
      <c r="A9" s="73"/>
      <c r="B9" s="74"/>
      <c r="C9" s="74"/>
      <c r="D9" s="74"/>
      <c r="E9" s="74"/>
      <c r="F9" s="74"/>
      <c r="G9" s="74"/>
      <c r="H9" s="74"/>
      <c r="I9" s="74"/>
      <c r="J9" s="74"/>
      <c r="K9" s="74"/>
      <c r="L9" s="74"/>
      <c r="M9" s="74"/>
      <c r="N9" s="74"/>
      <c r="O9" s="74"/>
      <c r="P9" s="74"/>
      <c r="Q9" s="74"/>
      <c r="R9" s="74"/>
      <c r="S9" s="74"/>
      <c r="T9" s="74"/>
      <c r="U9" s="74"/>
      <c r="V9" s="74"/>
      <c r="W9" s="74"/>
      <c r="X9" s="74"/>
      <c r="Y9" s="74"/>
      <c r="Z9" s="74"/>
      <c r="AA9" s="79"/>
    </row>
    <row r="10" spans="1:27" s="1" customFormat="1" ht="15" customHeight="1" thickBot="1" x14ac:dyDescent="0.3">
      <c r="A10" s="73"/>
      <c r="B10" s="565"/>
      <c r="C10" s="565"/>
      <c r="D10" s="565"/>
      <c r="E10" s="565"/>
      <c r="F10" s="565"/>
      <c r="G10" s="565"/>
      <c r="H10" s="565"/>
      <c r="I10" s="565"/>
      <c r="J10" s="565"/>
      <c r="K10" s="565"/>
      <c r="L10" s="565"/>
      <c r="M10" s="565"/>
      <c r="N10" s="565"/>
      <c r="O10" s="565"/>
      <c r="P10" s="565"/>
      <c r="Q10" s="565"/>
      <c r="R10" s="565"/>
      <c r="S10" s="565"/>
      <c r="T10" s="565"/>
      <c r="U10" s="565"/>
      <c r="V10" s="565"/>
      <c r="W10" s="565"/>
      <c r="X10" s="565"/>
      <c r="Y10" s="565"/>
      <c r="Z10" s="565"/>
      <c r="AA10" s="79"/>
    </row>
    <row r="11" spans="1:27" s="1" customFormat="1" ht="20.100000000000001" customHeight="1" thickBot="1" x14ac:dyDescent="0.3">
      <c r="A11" s="73"/>
      <c r="B11" s="239" t="s">
        <v>0</v>
      </c>
      <c r="C11" s="479" t="s">
        <v>0</v>
      </c>
      <c r="D11" s="480"/>
      <c r="E11" s="480"/>
      <c r="F11" s="480"/>
      <c r="G11" s="480"/>
      <c r="H11" s="480"/>
      <c r="I11" s="480"/>
      <c r="J11" s="480"/>
      <c r="K11" s="480"/>
      <c r="L11" s="480"/>
      <c r="M11" s="480"/>
      <c r="N11" s="480"/>
      <c r="O11" s="480"/>
      <c r="P11" s="480"/>
      <c r="Q11" s="480"/>
      <c r="R11" s="480"/>
      <c r="S11" s="480"/>
      <c r="T11" s="480"/>
      <c r="U11" s="480"/>
      <c r="V11" s="480"/>
      <c r="W11" s="480"/>
      <c r="X11" s="480"/>
      <c r="Y11" s="481"/>
      <c r="Z11" s="101"/>
      <c r="AA11" s="79"/>
    </row>
    <row r="12" spans="1:27" s="1" customFormat="1" ht="3.95" customHeight="1" x14ac:dyDescent="0.25">
      <c r="A12" s="73"/>
      <c r="B12" s="74"/>
      <c r="C12" s="186"/>
      <c r="D12" s="74"/>
      <c r="E12" s="74"/>
      <c r="F12" s="74"/>
      <c r="G12" s="74"/>
      <c r="H12" s="74"/>
      <c r="I12" s="74"/>
      <c r="J12" s="74"/>
      <c r="K12" s="74"/>
      <c r="L12" s="21"/>
      <c r="M12" s="96"/>
      <c r="N12" s="194"/>
      <c r="O12" s="101"/>
      <c r="P12" s="101"/>
      <c r="Q12" s="101"/>
      <c r="R12" s="101"/>
      <c r="S12" s="101"/>
      <c r="T12" s="101"/>
      <c r="U12" s="101"/>
      <c r="V12" s="101"/>
      <c r="W12" s="101"/>
      <c r="X12" s="101"/>
      <c r="Y12" s="195"/>
      <c r="Z12" s="101"/>
      <c r="AA12" s="79"/>
    </row>
    <row r="13" spans="1:27" s="1" customFormat="1" ht="27.95" customHeight="1" x14ac:dyDescent="0.25">
      <c r="A13" s="73"/>
      <c r="B13" s="74"/>
      <c r="C13" s="486" t="s">
        <v>1</v>
      </c>
      <c r="D13" s="487"/>
      <c r="E13" s="487"/>
      <c r="F13" s="487"/>
      <c r="G13" s="487"/>
      <c r="H13" s="487"/>
      <c r="I13" s="487"/>
      <c r="J13" s="487"/>
      <c r="K13" s="74"/>
      <c r="L13" s="64"/>
      <c r="M13" s="74"/>
      <c r="N13" s="74"/>
      <c r="O13" s="101"/>
      <c r="P13" s="482" t="s">
        <v>2</v>
      </c>
      <c r="Q13" s="482"/>
      <c r="R13" s="482"/>
      <c r="S13" s="78"/>
      <c r="T13" s="483"/>
      <c r="U13" s="483"/>
      <c r="V13" s="483"/>
      <c r="W13" s="483"/>
      <c r="X13" s="483"/>
      <c r="Y13" s="484"/>
      <c r="Z13" s="101"/>
      <c r="AA13" s="79"/>
    </row>
    <row r="14" spans="1:27" s="1" customFormat="1" ht="3" customHeight="1" x14ac:dyDescent="0.25">
      <c r="A14" s="73"/>
      <c r="B14" s="74"/>
      <c r="C14" s="187"/>
      <c r="D14" s="172"/>
      <c r="E14" s="172"/>
      <c r="F14" s="172"/>
      <c r="G14" s="172"/>
      <c r="H14" s="172"/>
      <c r="I14" s="172"/>
      <c r="J14" s="172"/>
      <c r="K14" s="74"/>
      <c r="L14" s="240"/>
      <c r="M14" s="74"/>
      <c r="N14" s="74"/>
      <c r="O14" s="101"/>
      <c r="P14" s="241"/>
      <c r="Q14" s="241"/>
      <c r="R14" s="241"/>
      <c r="S14" s="101"/>
      <c r="T14" s="242"/>
      <c r="U14" s="242"/>
      <c r="V14" s="242"/>
      <c r="W14" s="242"/>
      <c r="X14" s="242"/>
      <c r="Y14" s="193"/>
      <c r="Z14" s="101"/>
      <c r="AA14" s="79"/>
    </row>
    <row r="15" spans="1:27" s="1" customFormat="1" ht="2.25" customHeight="1" x14ac:dyDescent="0.25">
      <c r="A15" s="73"/>
      <c r="B15" s="74"/>
      <c r="C15" s="187"/>
      <c r="D15" s="172"/>
      <c r="E15" s="172"/>
      <c r="F15" s="172"/>
      <c r="G15" s="172"/>
      <c r="H15" s="172"/>
      <c r="I15" s="172"/>
      <c r="J15" s="172"/>
      <c r="K15" s="74"/>
      <c r="L15" s="243"/>
      <c r="M15" s="74"/>
      <c r="N15" s="74"/>
      <c r="O15" s="101"/>
      <c r="P15" s="241"/>
      <c r="Q15" s="241"/>
      <c r="R15" s="241"/>
      <c r="S15" s="101"/>
      <c r="T15" s="2"/>
      <c r="U15" s="2"/>
      <c r="V15" s="2"/>
      <c r="W15" s="2"/>
      <c r="X15" s="2"/>
      <c r="Y15" s="59"/>
      <c r="Z15" s="101"/>
      <c r="AA15" s="79"/>
    </row>
    <row r="16" spans="1:27" s="1" customFormat="1" ht="27.95" customHeight="1" x14ac:dyDescent="0.25">
      <c r="A16" s="73"/>
      <c r="B16" s="74"/>
      <c r="C16" s="486" t="s">
        <v>3</v>
      </c>
      <c r="D16" s="487"/>
      <c r="E16" s="487"/>
      <c r="F16" s="487"/>
      <c r="G16" s="487"/>
      <c r="H16" s="487"/>
      <c r="I16" s="487"/>
      <c r="J16" s="487"/>
      <c r="K16" s="74"/>
      <c r="L16" s="64"/>
      <c r="M16" s="74"/>
      <c r="N16" s="74"/>
      <c r="O16" s="101"/>
      <c r="P16" s="482" t="s">
        <v>4</v>
      </c>
      <c r="Q16" s="482"/>
      <c r="R16" s="482"/>
      <c r="S16" s="78"/>
      <c r="T16" s="483"/>
      <c r="U16" s="483"/>
      <c r="V16" s="483"/>
      <c r="W16" s="483"/>
      <c r="X16" s="483"/>
      <c r="Y16" s="484"/>
      <c r="Z16" s="101"/>
      <c r="AA16" s="79"/>
    </row>
    <row r="17" spans="1:27" s="1" customFormat="1" ht="3.95" customHeight="1" x14ac:dyDescent="0.25">
      <c r="A17" s="73"/>
      <c r="B17" s="74"/>
      <c r="C17" s="187"/>
      <c r="D17" s="172"/>
      <c r="E17" s="172"/>
      <c r="F17" s="172"/>
      <c r="G17" s="172"/>
      <c r="H17" s="172"/>
      <c r="I17" s="172"/>
      <c r="J17" s="172"/>
      <c r="K17" s="74"/>
      <c r="L17" s="243"/>
      <c r="M17" s="74"/>
      <c r="N17" s="74"/>
      <c r="O17" s="101"/>
      <c r="P17" s="241"/>
      <c r="Q17" s="241"/>
      <c r="R17" s="241"/>
      <c r="S17" s="101"/>
      <c r="T17" s="242"/>
      <c r="U17" s="242"/>
      <c r="V17" s="242"/>
      <c r="W17" s="242"/>
      <c r="X17" s="242"/>
      <c r="Y17" s="193"/>
      <c r="Z17" s="101"/>
      <c r="AA17" s="79"/>
    </row>
    <row r="18" spans="1:27" s="1" customFormat="1" ht="27.95" customHeight="1" x14ac:dyDescent="0.25">
      <c r="A18" s="73"/>
      <c r="B18" s="74"/>
      <c r="C18" s="486" t="s">
        <v>5</v>
      </c>
      <c r="D18" s="487"/>
      <c r="E18" s="487"/>
      <c r="F18" s="487"/>
      <c r="G18" s="487"/>
      <c r="H18" s="487"/>
      <c r="I18" s="487"/>
      <c r="J18" s="487"/>
      <c r="K18" s="74"/>
      <c r="L18" s="64"/>
      <c r="M18" s="74"/>
      <c r="N18" s="74"/>
      <c r="O18" s="101"/>
      <c r="P18" s="482" t="s">
        <v>6</v>
      </c>
      <c r="Q18" s="482"/>
      <c r="R18" s="482"/>
      <c r="S18" s="78"/>
      <c r="T18" s="488"/>
      <c r="U18" s="483"/>
      <c r="V18" s="483"/>
      <c r="W18" s="483"/>
      <c r="X18" s="483"/>
      <c r="Y18" s="484"/>
      <c r="Z18" s="101"/>
      <c r="AA18" s="79"/>
    </row>
    <row r="19" spans="1:27" s="1" customFormat="1" ht="3.95" customHeight="1" x14ac:dyDescent="0.25">
      <c r="A19" s="73"/>
      <c r="B19" s="74"/>
      <c r="C19" s="187"/>
      <c r="D19" s="172"/>
      <c r="E19" s="172"/>
      <c r="F19" s="172"/>
      <c r="G19" s="172"/>
      <c r="H19" s="172"/>
      <c r="I19" s="172"/>
      <c r="J19" s="172"/>
      <c r="K19" s="74"/>
      <c r="L19" s="243"/>
      <c r="M19" s="74"/>
      <c r="N19" s="74"/>
      <c r="O19" s="101"/>
      <c r="P19" s="241"/>
      <c r="Q19" s="241"/>
      <c r="R19" s="241"/>
      <c r="S19" s="101"/>
      <c r="T19" s="242"/>
      <c r="U19" s="242"/>
      <c r="V19" s="242"/>
      <c r="W19" s="242"/>
      <c r="X19" s="242"/>
      <c r="Y19" s="193"/>
      <c r="Z19" s="101"/>
      <c r="AA19" s="79"/>
    </row>
    <row r="20" spans="1:27" s="1" customFormat="1" ht="27.95" customHeight="1" x14ac:dyDescent="0.25">
      <c r="A20" s="73"/>
      <c r="B20" s="74"/>
      <c r="C20" s="486" t="s">
        <v>7</v>
      </c>
      <c r="D20" s="487"/>
      <c r="E20" s="487"/>
      <c r="F20" s="487"/>
      <c r="G20" s="487"/>
      <c r="H20" s="487"/>
      <c r="I20" s="487"/>
      <c r="J20" s="487"/>
      <c r="K20" s="74"/>
      <c r="L20" s="64"/>
      <c r="M20" s="74"/>
      <c r="N20" s="74"/>
      <c r="O20" s="101"/>
      <c r="P20" s="482" t="s">
        <v>8</v>
      </c>
      <c r="Q20" s="482"/>
      <c r="R20" s="482"/>
      <c r="S20" s="78"/>
      <c r="T20" s="483"/>
      <c r="U20" s="483"/>
      <c r="V20" s="483"/>
      <c r="W20" s="483"/>
      <c r="X20" s="483"/>
      <c r="Y20" s="484"/>
      <c r="Z20" s="101"/>
      <c r="AA20" s="79"/>
    </row>
    <row r="21" spans="1:27" s="1" customFormat="1" ht="3.95" customHeight="1" x14ac:dyDescent="0.25">
      <c r="A21" s="73"/>
      <c r="B21" s="74"/>
      <c r="C21" s="187"/>
      <c r="D21" s="172"/>
      <c r="E21" s="172"/>
      <c r="F21" s="172"/>
      <c r="G21" s="172"/>
      <c r="H21" s="172"/>
      <c r="I21" s="172"/>
      <c r="J21" s="172"/>
      <c r="K21" s="74"/>
      <c r="L21" s="243"/>
      <c r="M21" s="74"/>
      <c r="N21" s="74"/>
      <c r="O21" s="101"/>
      <c r="P21" s="241"/>
      <c r="Q21" s="241"/>
      <c r="R21" s="241"/>
      <c r="S21" s="101"/>
      <c r="T21" s="242"/>
      <c r="U21" s="242"/>
      <c r="V21" s="242"/>
      <c r="W21" s="242"/>
      <c r="X21" s="242"/>
      <c r="Y21" s="193"/>
      <c r="Z21" s="101"/>
      <c r="AA21" s="79"/>
    </row>
    <row r="22" spans="1:27" s="1" customFormat="1" ht="27.95" customHeight="1" x14ac:dyDescent="0.25">
      <c r="A22" s="73"/>
      <c r="B22" s="74"/>
      <c r="C22" s="486" t="s">
        <v>9</v>
      </c>
      <c r="D22" s="487"/>
      <c r="E22" s="487"/>
      <c r="F22" s="487"/>
      <c r="G22" s="487"/>
      <c r="H22" s="487"/>
      <c r="I22" s="487"/>
      <c r="J22" s="487"/>
      <c r="K22" s="74"/>
      <c r="L22" s="64"/>
      <c r="M22" s="74"/>
      <c r="N22" s="74"/>
      <c r="O22" s="101"/>
      <c r="P22" s="482" t="s">
        <v>10</v>
      </c>
      <c r="Q22" s="482"/>
      <c r="R22" s="482"/>
      <c r="S22" s="78"/>
      <c r="T22" s="485"/>
      <c r="U22" s="483"/>
      <c r="V22" s="483"/>
      <c r="W22" s="483"/>
      <c r="X22" s="483"/>
      <c r="Y22" s="484"/>
      <c r="Z22" s="101"/>
      <c r="AA22" s="79"/>
    </row>
    <row r="23" spans="1:27" s="1" customFormat="1" ht="3.95" customHeight="1" x14ac:dyDescent="0.25">
      <c r="A23" s="73"/>
      <c r="B23" s="74"/>
      <c r="C23" s="187"/>
      <c r="D23" s="172"/>
      <c r="E23" s="172"/>
      <c r="F23" s="172"/>
      <c r="G23" s="172"/>
      <c r="H23" s="172"/>
      <c r="I23" s="172"/>
      <c r="J23" s="172"/>
      <c r="K23" s="74"/>
      <c r="L23" s="243"/>
      <c r="M23" s="74"/>
      <c r="N23" s="74"/>
      <c r="O23" s="101"/>
      <c r="P23" s="241"/>
      <c r="Q23" s="241"/>
      <c r="R23" s="241"/>
      <c r="S23" s="101"/>
      <c r="T23" s="242"/>
      <c r="U23" s="242"/>
      <c r="V23" s="242"/>
      <c r="W23" s="242"/>
      <c r="X23" s="242"/>
      <c r="Y23" s="193"/>
      <c r="Z23" s="101"/>
      <c r="AA23" s="79"/>
    </row>
    <row r="24" spans="1:27" s="1" customFormat="1" ht="27.95" customHeight="1" x14ac:dyDescent="0.25">
      <c r="A24" s="73"/>
      <c r="B24" s="74"/>
      <c r="C24" s="486" t="s">
        <v>11</v>
      </c>
      <c r="D24" s="487"/>
      <c r="E24" s="487"/>
      <c r="F24" s="487"/>
      <c r="G24" s="487"/>
      <c r="H24" s="487"/>
      <c r="I24" s="487"/>
      <c r="J24" s="487"/>
      <c r="K24" s="74"/>
      <c r="L24" s="64"/>
      <c r="M24" s="74"/>
      <c r="N24" s="74"/>
      <c r="O24" s="101"/>
      <c r="P24" s="482" t="s">
        <v>12</v>
      </c>
      <c r="Q24" s="482"/>
      <c r="R24" s="482"/>
      <c r="S24" s="78"/>
      <c r="T24" s="483"/>
      <c r="U24" s="483"/>
      <c r="V24" s="483"/>
      <c r="W24" s="483"/>
      <c r="X24" s="483"/>
      <c r="Y24" s="484"/>
      <c r="Z24" s="101"/>
      <c r="AA24" s="79"/>
    </row>
    <row r="25" spans="1:27" s="1" customFormat="1" ht="3.75" customHeight="1" x14ac:dyDescent="0.25">
      <c r="A25" s="73"/>
      <c r="B25" s="74"/>
      <c r="C25" s="187"/>
      <c r="D25" s="172"/>
      <c r="E25" s="172"/>
      <c r="F25" s="172"/>
      <c r="G25" s="172"/>
      <c r="H25" s="172"/>
      <c r="I25" s="172"/>
      <c r="J25" s="172"/>
      <c r="K25" s="74"/>
      <c r="L25" s="244"/>
      <c r="M25" s="74"/>
      <c r="N25" s="74"/>
      <c r="O25" s="101"/>
      <c r="P25" s="101"/>
      <c r="Q25" s="101"/>
      <c r="R25" s="101"/>
      <c r="S25" s="101"/>
      <c r="T25" s="101"/>
      <c r="U25" s="101"/>
      <c r="V25" s="101"/>
      <c r="W25" s="101"/>
      <c r="X25" s="101"/>
      <c r="Y25" s="195"/>
      <c r="Z25" s="101"/>
      <c r="AA25" s="79"/>
    </row>
    <row r="26" spans="1:27" s="1" customFormat="1" ht="27.95" customHeight="1" x14ac:dyDescent="0.25">
      <c r="A26" s="73"/>
      <c r="B26" s="74"/>
      <c r="C26" s="486" t="s">
        <v>13</v>
      </c>
      <c r="D26" s="487"/>
      <c r="E26" s="487"/>
      <c r="F26" s="487"/>
      <c r="G26" s="487"/>
      <c r="H26" s="487"/>
      <c r="I26" s="487"/>
      <c r="J26" s="487"/>
      <c r="K26" s="74"/>
      <c r="L26" s="64"/>
      <c r="M26" s="74"/>
      <c r="N26" s="74"/>
      <c r="O26" s="101"/>
      <c r="P26" s="101"/>
      <c r="Q26" s="101"/>
      <c r="R26" s="101"/>
      <c r="S26" s="101"/>
      <c r="T26" s="101"/>
      <c r="U26" s="101"/>
      <c r="V26" s="101"/>
      <c r="W26" s="101"/>
      <c r="X26" s="101"/>
      <c r="Y26" s="195"/>
      <c r="Z26" s="101"/>
      <c r="AA26" s="79"/>
    </row>
    <row r="27" spans="1:27" s="1" customFormat="1" ht="7.5" customHeight="1" thickBot="1" x14ac:dyDescent="0.3">
      <c r="A27" s="73"/>
      <c r="B27" s="74"/>
      <c r="C27" s="188"/>
      <c r="D27" s="189"/>
      <c r="E27" s="189"/>
      <c r="F27" s="189"/>
      <c r="G27" s="189"/>
      <c r="H27" s="189"/>
      <c r="I27" s="189"/>
      <c r="J27" s="189"/>
      <c r="K27" s="190"/>
      <c r="L27" s="62"/>
      <c r="M27" s="190"/>
      <c r="N27" s="190"/>
      <c r="O27" s="190"/>
      <c r="P27" s="190"/>
      <c r="Q27" s="190"/>
      <c r="R27" s="190"/>
      <c r="S27" s="190"/>
      <c r="T27" s="198"/>
      <c r="U27" s="198"/>
      <c r="V27" s="198"/>
      <c r="W27" s="198"/>
      <c r="X27" s="198"/>
      <c r="Y27" s="198"/>
      <c r="Z27" s="186"/>
      <c r="AA27" s="79"/>
    </row>
    <row r="28" spans="1:27" s="1" customFormat="1" ht="12.75" customHeight="1" thickBot="1" x14ac:dyDescent="0.3">
      <c r="A28" s="73"/>
      <c r="B28" s="74"/>
      <c r="C28" s="78"/>
      <c r="D28" s="78"/>
      <c r="E28" s="78"/>
      <c r="F28" s="78"/>
      <c r="G28" s="78"/>
      <c r="H28" s="78"/>
      <c r="I28" s="78"/>
      <c r="J28" s="78"/>
      <c r="K28" s="74"/>
      <c r="L28" s="245"/>
      <c r="M28" s="101"/>
      <c r="N28" s="74"/>
      <c r="O28" s="74"/>
      <c r="P28" s="74"/>
      <c r="Q28" s="74"/>
      <c r="R28" s="74"/>
      <c r="S28" s="74"/>
      <c r="T28" s="74"/>
      <c r="U28" s="74"/>
      <c r="V28" s="74"/>
      <c r="W28" s="74"/>
      <c r="X28" s="74"/>
      <c r="Y28" s="199"/>
      <c r="Z28" s="74"/>
      <c r="AA28" s="79"/>
    </row>
    <row r="29" spans="1:27" s="1" customFormat="1" ht="20.100000000000001" customHeight="1" thickBot="1" x14ac:dyDescent="0.3">
      <c r="A29" s="73"/>
      <c r="B29" s="21"/>
      <c r="C29" s="479" t="s">
        <v>301</v>
      </c>
      <c r="D29" s="480"/>
      <c r="E29" s="480"/>
      <c r="F29" s="480"/>
      <c r="G29" s="480"/>
      <c r="H29" s="480"/>
      <c r="I29" s="480"/>
      <c r="J29" s="480"/>
      <c r="K29" s="480"/>
      <c r="L29" s="480"/>
      <c r="M29" s="480"/>
      <c r="N29" s="480"/>
      <c r="O29" s="480"/>
      <c r="P29" s="480"/>
      <c r="Q29" s="480"/>
      <c r="R29" s="480"/>
      <c r="S29" s="480"/>
      <c r="T29" s="480"/>
      <c r="U29" s="480"/>
      <c r="V29" s="480"/>
      <c r="W29" s="480"/>
      <c r="X29" s="480"/>
      <c r="Y29" s="481"/>
      <c r="Z29" s="74"/>
      <c r="AA29" s="79"/>
    </row>
    <row r="30" spans="1:27" s="1" customFormat="1" ht="3.95" customHeight="1" x14ac:dyDescent="0.25">
      <c r="A30" s="73"/>
      <c r="B30" s="74"/>
      <c r="C30" s="200"/>
      <c r="D30" s="78"/>
      <c r="E30" s="78"/>
      <c r="F30" s="78"/>
      <c r="G30" s="78"/>
      <c r="H30" s="78"/>
      <c r="I30" s="78"/>
      <c r="J30" s="78"/>
      <c r="K30" s="74"/>
      <c r="L30" s="201"/>
      <c r="M30" s="74"/>
      <c r="N30" s="74"/>
      <c r="O30" s="74"/>
      <c r="P30" s="246"/>
      <c r="Q30" s="246"/>
      <c r="R30" s="246"/>
      <c r="S30" s="246"/>
      <c r="T30" s="246"/>
      <c r="U30" s="246"/>
      <c r="V30" s="246"/>
      <c r="W30" s="246"/>
      <c r="X30" s="246"/>
      <c r="Y30" s="202"/>
      <c r="Z30" s="74"/>
      <c r="AA30" s="79"/>
    </row>
    <row r="31" spans="1:27" s="1" customFormat="1" ht="17.25" customHeight="1" x14ac:dyDescent="0.25">
      <c r="A31" s="73"/>
      <c r="B31" s="74"/>
      <c r="C31" s="498" t="s">
        <v>300</v>
      </c>
      <c r="D31" s="499"/>
      <c r="E31" s="499"/>
      <c r="F31" s="499"/>
      <c r="G31" s="499"/>
      <c r="H31" s="499"/>
      <c r="I31" s="499"/>
      <c r="J31" s="499"/>
      <c r="K31" s="499"/>
      <c r="L31" s="499"/>
      <c r="M31" s="499"/>
      <c r="N31" s="499"/>
      <c r="O31" s="499"/>
      <c r="P31" s="499"/>
      <c r="Q31" s="499"/>
      <c r="R31" s="499"/>
      <c r="S31" s="499"/>
      <c r="T31" s="499"/>
      <c r="U31" s="499"/>
      <c r="V31" s="499"/>
      <c r="W31" s="499"/>
      <c r="X31" s="499"/>
      <c r="Y31" s="500"/>
      <c r="Z31" s="74"/>
      <c r="AA31" s="79"/>
    </row>
    <row r="32" spans="1:27" s="1" customFormat="1" ht="19.5" customHeight="1" x14ac:dyDescent="0.25">
      <c r="A32" s="73"/>
      <c r="B32" s="74"/>
      <c r="C32" s="501" t="s">
        <v>299</v>
      </c>
      <c r="D32" s="502"/>
      <c r="E32" s="502"/>
      <c r="F32" s="502"/>
      <c r="G32" s="502"/>
      <c r="H32" s="502"/>
      <c r="I32" s="502"/>
      <c r="J32" s="502"/>
      <c r="K32" s="502"/>
      <c r="L32" s="502"/>
      <c r="M32" s="502"/>
      <c r="N32" s="502"/>
      <c r="O32" s="502"/>
      <c r="P32" s="502"/>
      <c r="Q32" s="502"/>
      <c r="R32" s="502"/>
      <c r="S32" s="502"/>
      <c r="T32" s="502"/>
      <c r="U32" s="502"/>
      <c r="V32" s="502"/>
      <c r="W32" s="502"/>
      <c r="X32" s="502"/>
      <c r="Y32" s="503"/>
      <c r="Z32" s="74"/>
      <c r="AA32" s="79"/>
    </row>
    <row r="33" spans="1:28" s="1" customFormat="1" ht="16.5" customHeight="1" x14ac:dyDescent="0.25">
      <c r="A33" s="73"/>
      <c r="B33" s="74"/>
      <c r="C33" s="504" t="s">
        <v>298</v>
      </c>
      <c r="D33" s="499"/>
      <c r="E33" s="499"/>
      <c r="F33" s="499"/>
      <c r="G33" s="499"/>
      <c r="H33" s="499"/>
      <c r="I33" s="499"/>
      <c r="J33" s="499"/>
      <c r="K33" s="499"/>
      <c r="L33" s="499"/>
      <c r="M33" s="499"/>
      <c r="N33" s="499"/>
      <c r="O33" s="499"/>
      <c r="P33" s="499"/>
      <c r="Q33" s="499"/>
      <c r="R33" s="499"/>
      <c r="S33" s="499"/>
      <c r="T33" s="499"/>
      <c r="U33" s="499"/>
      <c r="V33" s="499"/>
      <c r="W33" s="499"/>
      <c r="X33" s="499"/>
      <c r="Y33" s="500"/>
      <c r="Z33" s="74"/>
      <c r="AA33" s="79"/>
    </row>
    <row r="34" spans="1:28" s="1" customFormat="1" ht="9.75" customHeight="1" x14ac:dyDescent="0.25">
      <c r="A34" s="73"/>
      <c r="B34" s="74"/>
      <c r="C34" s="203"/>
      <c r="D34" s="247"/>
      <c r="E34" s="247"/>
      <c r="F34" s="247"/>
      <c r="G34" s="247"/>
      <c r="H34" s="247"/>
      <c r="I34" s="247"/>
      <c r="J34" s="247"/>
      <c r="K34" s="247"/>
      <c r="L34" s="247"/>
      <c r="M34" s="247"/>
      <c r="N34" s="247"/>
      <c r="O34" s="247"/>
      <c r="P34" s="247"/>
      <c r="Q34" s="247"/>
      <c r="R34" s="247"/>
      <c r="S34" s="247"/>
      <c r="T34" s="247"/>
      <c r="U34" s="247"/>
      <c r="V34" s="247"/>
      <c r="W34" s="247"/>
      <c r="X34" s="247"/>
      <c r="Y34" s="204"/>
      <c r="Z34" s="74"/>
      <c r="AA34" s="79"/>
    </row>
    <row r="35" spans="1:28" s="1" customFormat="1" ht="27.95" customHeight="1" x14ac:dyDescent="0.25">
      <c r="A35" s="73"/>
      <c r="B35" s="74"/>
      <c r="C35" s="486" t="s">
        <v>14</v>
      </c>
      <c r="D35" s="487"/>
      <c r="E35" s="487"/>
      <c r="F35" s="487"/>
      <c r="G35" s="487"/>
      <c r="H35" s="487"/>
      <c r="I35" s="487"/>
      <c r="J35" s="487"/>
      <c r="K35" s="74"/>
      <c r="L35" s="65"/>
      <c r="M35" s="21"/>
      <c r="N35" s="74"/>
      <c r="O35" s="74"/>
      <c r="P35" s="482" t="s">
        <v>15</v>
      </c>
      <c r="Q35" s="482"/>
      <c r="R35" s="482"/>
      <c r="S35" s="172"/>
      <c r="T35" s="483"/>
      <c r="U35" s="483"/>
      <c r="V35" s="483"/>
      <c r="W35" s="483"/>
      <c r="X35" s="483"/>
      <c r="Y35" s="484"/>
      <c r="Z35" s="74"/>
      <c r="AA35" s="79"/>
    </row>
    <row r="36" spans="1:28" s="1" customFormat="1" ht="27.95" customHeight="1" x14ac:dyDescent="0.25">
      <c r="A36" s="73"/>
      <c r="B36" s="74"/>
      <c r="C36" s="486" t="s">
        <v>16</v>
      </c>
      <c r="D36" s="487"/>
      <c r="E36" s="487"/>
      <c r="F36" s="487"/>
      <c r="G36" s="487"/>
      <c r="H36" s="487"/>
      <c r="I36" s="487"/>
      <c r="J36" s="487"/>
      <c r="K36" s="74"/>
      <c r="L36" s="65"/>
      <c r="M36" s="21"/>
      <c r="N36" s="74"/>
      <c r="O36" s="74"/>
      <c r="P36" s="482" t="s">
        <v>17</v>
      </c>
      <c r="Q36" s="482"/>
      <c r="R36" s="482"/>
      <c r="S36" s="172"/>
      <c r="T36" s="483"/>
      <c r="U36" s="483"/>
      <c r="V36" s="483"/>
      <c r="W36" s="483"/>
      <c r="X36" s="483"/>
      <c r="Y36" s="484"/>
      <c r="Z36" s="74"/>
      <c r="AA36" s="79"/>
    </row>
    <row r="37" spans="1:28" s="1" customFormat="1" ht="27.95" customHeight="1" x14ac:dyDescent="0.25">
      <c r="A37" s="73"/>
      <c r="B37" s="74"/>
      <c r="C37" s="486" t="s">
        <v>18</v>
      </c>
      <c r="D37" s="487"/>
      <c r="E37" s="487"/>
      <c r="F37" s="487"/>
      <c r="G37" s="487"/>
      <c r="H37" s="487"/>
      <c r="I37" s="487"/>
      <c r="J37" s="487"/>
      <c r="K37" s="74"/>
      <c r="L37" s="64"/>
      <c r="M37" s="21"/>
      <c r="N37" s="74"/>
      <c r="O37" s="74"/>
      <c r="P37" s="482" t="s">
        <v>19</v>
      </c>
      <c r="Q37" s="482"/>
      <c r="R37" s="482"/>
      <c r="S37" s="172"/>
      <c r="T37" s="512">
        <f>SUM(Y59)</f>
        <v>0</v>
      </c>
      <c r="U37" s="512"/>
      <c r="V37" s="512"/>
      <c r="W37" s="512"/>
      <c r="X37" s="512"/>
      <c r="Y37" s="513"/>
      <c r="Z37" s="74"/>
      <c r="AA37" s="79"/>
    </row>
    <row r="38" spans="1:28" s="1" customFormat="1" ht="27.95" customHeight="1" thickBot="1" x14ac:dyDescent="0.3">
      <c r="A38" s="73"/>
      <c r="B38" s="74"/>
      <c r="C38" s="205"/>
      <c r="D38" s="206"/>
      <c r="E38" s="206"/>
      <c r="F38" s="206"/>
      <c r="G38" s="206"/>
      <c r="H38" s="206"/>
      <c r="I38" s="206"/>
      <c r="J38" s="206"/>
      <c r="K38" s="190"/>
      <c r="L38" s="208"/>
      <c r="M38" s="190"/>
      <c r="N38" s="190"/>
      <c r="O38" s="190"/>
      <c r="P38" s="207"/>
      <c r="Q38" s="207"/>
      <c r="R38" s="207"/>
      <c r="S38" s="206"/>
      <c r="T38" s="209"/>
      <c r="U38" s="209"/>
      <c r="V38" s="209"/>
      <c r="W38" s="209"/>
      <c r="X38" s="209"/>
      <c r="Y38" s="210"/>
      <c r="Z38" s="74"/>
      <c r="AA38" s="79"/>
    </row>
    <row r="39" spans="1:28" s="1" customFormat="1" ht="10.5" customHeight="1" x14ac:dyDescent="0.25">
      <c r="A39" s="73"/>
      <c r="B39" s="74"/>
      <c r="C39" s="505"/>
      <c r="D39" s="505"/>
      <c r="E39" s="505"/>
      <c r="F39" s="505"/>
      <c r="G39" s="505"/>
      <c r="H39" s="505"/>
      <c r="I39" s="505"/>
      <c r="J39" s="505"/>
      <c r="K39" s="74"/>
      <c r="L39" s="74"/>
      <c r="M39" s="74"/>
      <c r="N39" s="74"/>
      <c r="O39" s="74"/>
      <c r="P39" s="74"/>
      <c r="Q39" s="74"/>
      <c r="R39" s="74"/>
      <c r="S39" s="74"/>
      <c r="T39" s="74"/>
      <c r="U39" s="74"/>
      <c r="V39" s="74"/>
      <c r="W39" s="74"/>
      <c r="X39" s="74"/>
      <c r="Y39" s="74"/>
      <c r="Z39" s="74"/>
      <c r="AA39" s="79"/>
    </row>
    <row r="40" spans="1:28" s="1" customFormat="1" ht="8.1" customHeight="1" thickBot="1" x14ac:dyDescent="0.3">
      <c r="A40" s="73"/>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9"/>
    </row>
    <row r="41" spans="1:28" s="1" customFormat="1" ht="8.1" customHeight="1" x14ac:dyDescent="0.25">
      <c r="A41" s="73"/>
      <c r="B41" s="248"/>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50"/>
      <c r="AA41" s="79"/>
    </row>
    <row r="42" spans="1:28" s="2" customFormat="1" ht="18.75" x14ac:dyDescent="0.25">
      <c r="A42" s="191"/>
      <c r="B42" s="251"/>
      <c r="C42" s="524" t="s">
        <v>20</v>
      </c>
      <c r="D42" s="525"/>
      <c r="E42" s="525"/>
      <c r="F42" s="525"/>
      <c r="G42" s="525"/>
      <c r="H42" s="525"/>
      <c r="I42" s="525"/>
      <c r="J42" s="525"/>
      <c r="K42" s="525"/>
      <c r="L42" s="525"/>
      <c r="M42" s="525"/>
      <c r="N42" s="525"/>
      <c r="O42" s="525"/>
      <c r="P42" s="525"/>
      <c r="Q42" s="525"/>
      <c r="R42" s="525"/>
      <c r="S42" s="525"/>
      <c r="T42" s="525"/>
      <c r="U42" s="525"/>
      <c r="V42" s="525"/>
      <c r="W42" s="525"/>
      <c r="X42" s="525"/>
      <c r="Y42" s="526"/>
      <c r="Z42" s="256"/>
      <c r="AA42" s="196"/>
    </row>
    <row r="43" spans="1:28" s="1" customFormat="1" ht="3.95" customHeight="1" x14ac:dyDescent="0.25">
      <c r="A43" s="73"/>
      <c r="B43" s="186"/>
      <c r="C43" s="74"/>
      <c r="D43" s="74"/>
      <c r="E43" s="74"/>
      <c r="F43" s="74"/>
      <c r="G43" s="74"/>
      <c r="H43" s="74"/>
      <c r="I43" s="74"/>
      <c r="J43" s="74"/>
      <c r="K43" s="74"/>
      <c r="L43" s="74"/>
      <c r="M43" s="74"/>
      <c r="N43" s="74"/>
      <c r="O43" s="74"/>
      <c r="P43" s="74"/>
      <c r="Q43" s="74"/>
      <c r="R43" s="74"/>
      <c r="S43" s="74"/>
      <c r="T43" s="74"/>
      <c r="U43" s="74"/>
      <c r="V43" s="74"/>
      <c r="W43" s="74"/>
      <c r="X43" s="74"/>
      <c r="Y43" s="134"/>
      <c r="Z43" s="257"/>
      <c r="AA43" s="79"/>
      <c r="AB43" s="101"/>
    </row>
    <row r="44" spans="1:28" s="3" customFormat="1" ht="32.1" customHeight="1" x14ac:dyDescent="0.25">
      <c r="A44" s="192"/>
      <c r="B44" s="200"/>
      <c r="C44" s="233" t="s">
        <v>21</v>
      </c>
      <c r="D44" s="90"/>
      <c r="E44" s="495" t="s">
        <v>22</v>
      </c>
      <c r="F44" s="496"/>
      <c r="G44" s="496"/>
      <c r="H44" s="496"/>
      <c r="I44" s="496"/>
      <c r="J44" s="496"/>
      <c r="K44" s="496"/>
      <c r="L44" s="496"/>
      <c r="M44" s="496"/>
      <c r="N44" s="496"/>
      <c r="O44" s="496"/>
      <c r="P44" s="497"/>
      <c r="Q44" s="25"/>
      <c r="R44" s="514" t="s">
        <v>603</v>
      </c>
      <c r="S44" s="515"/>
      <c r="T44" s="515"/>
      <c r="U44" s="515"/>
      <c r="V44" s="515"/>
      <c r="W44" s="516"/>
      <c r="X44" s="90"/>
      <c r="Y44" s="232" t="s">
        <v>62</v>
      </c>
      <c r="Z44" s="258"/>
      <c r="AA44" s="197"/>
    </row>
    <row r="45" spans="1:28" s="1" customFormat="1" ht="11.25" customHeight="1" x14ac:dyDescent="0.25">
      <c r="A45" s="73"/>
      <c r="B45" s="186"/>
      <c r="C45" s="83" t="s">
        <v>23</v>
      </c>
      <c r="D45" s="83"/>
      <c r="E45" s="563"/>
      <c r="F45" s="563"/>
      <c r="G45" s="563"/>
      <c r="H45" s="563"/>
      <c r="I45" s="563"/>
      <c r="J45" s="563"/>
      <c r="K45" s="563"/>
      <c r="L45" s="563"/>
      <c r="M45" s="563"/>
      <c r="N45" s="563"/>
      <c r="O45" s="563"/>
      <c r="P45" s="563"/>
      <c r="Q45" s="563"/>
      <c r="R45" s="563"/>
      <c r="S45" s="563"/>
      <c r="T45" s="563"/>
      <c r="U45" s="563"/>
      <c r="V45" s="563"/>
      <c r="W45" s="563"/>
      <c r="X45" s="563"/>
      <c r="Y45" s="563"/>
      <c r="Z45" s="257"/>
      <c r="AA45" s="79"/>
    </row>
    <row r="46" spans="1:28" s="1" customFormat="1" ht="15" customHeight="1" x14ac:dyDescent="0.25">
      <c r="A46" s="73"/>
      <c r="B46" s="186"/>
      <c r="C46" s="476" t="s">
        <v>303</v>
      </c>
      <c r="D46" s="477"/>
      <c r="E46" s="477"/>
      <c r="F46" s="477"/>
      <c r="G46" s="477"/>
      <c r="H46" s="477"/>
      <c r="I46" s="477"/>
      <c r="J46" s="477"/>
      <c r="K46" s="477"/>
      <c r="L46" s="477"/>
      <c r="M46" s="477"/>
      <c r="N46" s="477"/>
      <c r="O46" s="477"/>
      <c r="P46" s="477"/>
      <c r="Q46" s="477"/>
      <c r="R46" s="477"/>
      <c r="S46" s="477"/>
      <c r="T46" s="477"/>
      <c r="U46" s="477"/>
      <c r="V46" s="477"/>
      <c r="W46" s="477"/>
      <c r="X46" s="477"/>
      <c r="Y46" s="478"/>
      <c r="Z46" s="257"/>
      <c r="AA46" s="79"/>
    </row>
    <row r="47" spans="1:28" s="1" customFormat="1" ht="23.1" customHeight="1" x14ac:dyDescent="0.25">
      <c r="A47" s="73"/>
      <c r="B47" s="186"/>
      <c r="C47" s="234">
        <v>1</v>
      </c>
      <c r="D47" s="74"/>
      <c r="E47" s="492" t="s">
        <v>614</v>
      </c>
      <c r="F47" s="493"/>
      <c r="G47" s="493"/>
      <c r="H47" s="493"/>
      <c r="I47" s="493"/>
      <c r="J47" s="493"/>
      <c r="K47" s="493"/>
      <c r="L47" s="493"/>
      <c r="M47" s="493"/>
      <c r="N47" s="493"/>
      <c r="O47" s="493"/>
      <c r="P47" s="494"/>
      <c r="Q47" s="21"/>
      <c r="R47" s="517" t="s">
        <v>302</v>
      </c>
      <c r="S47" s="518"/>
      <c r="T47" s="518"/>
      <c r="U47" s="518"/>
      <c r="V47" s="518"/>
      <c r="W47" s="519"/>
      <c r="X47" s="74"/>
      <c r="Y47" s="230">
        <f>'1. Fascias'!O33+'1. Fascias'!O50</f>
        <v>0</v>
      </c>
      <c r="Z47" s="257"/>
      <c r="AA47" s="79"/>
    </row>
    <row r="48" spans="1:28" s="1" customFormat="1" ht="23.1" customHeight="1" x14ac:dyDescent="0.25">
      <c r="A48" s="73"/>
      <c r="B48" s="186"/>
      <c r="C48" s="20">
        <v>2</v>
      </c>
      <c r="D48" s="74"/>
      <c r="E48" s="489" t="s">
        <v>24</v>
      </c>
      <c r="F48" s="490"/>
      <c r="G48" s="490"/>
      <c r="H48" s="490"/>
      <c r="I48" s="490"/>
      <c r="J48" s="490"/>
      <c r="K48" s="490"/>
      <c r="L48" s="490"/>
      <c r="M48" s="490"/>
      <c r="N48" s="490"/>
      <c r="O48" s="490"/>
      <c r="P48" s="491"/>
      <c r="Q48" s="21"/>
      <c r="R48" s="521" t="s">
        <v>304</v>
      </c>
      <c r="S48" s="522"/>
      <c r="T48" s="522"/>
      <c r="U48" s="522"/>
      <c r="V48" s="522"/>
      <c r="W48" s="523"/>
      <c r="X48" s="74"/>
      <c r="Y48" s="12">
        <f>'2. Power &amp; Lighting'!O38</f>
        <v>0</v>
      </c>
      <c r="Z48" s="257"/>
      <c r="AA48" s="79"/>
    </row>
    <row r="49" spans="1:27" s="1" customFormat="1" ht="23.1" customHeight="1" x14ac:dyDescent="0.25">
      <c r="A49" s="73"/>
      <c r="B49" s="186"/>
      <c r="C49" s="20">
        <v>3</v>
      </c>
      <c r="D49" s="74"/>
      <c r="E49" s="520" t="s">
        <v>25</v>
      </c>
      <c r="F49" s="520"/>
      <c r="G49" s="520"/>
      <c r="H49" s="520"/>
      <c r="I49" s="520"/>
      <c r="J49" s="520"/>
      <c r="K49" s="520"/>
      <c r="L49" s="520"/>
      <c r="M49" s="520"/>
      <c r="N49" s="520"/>
      <c r="O49" s="520"/>
      <c r="P49" s="520"/>
      <c r="Q49" s="21"/>
      <c r="R49" s="506" t="s">
        <v>357</v>
      </c>
      <c r="S49" s="507"/>
      <c r="T49" s="507"/>
      <c r="U49" s="507"/>
      <c r="V49" s="507"/>
      <c r="W49" s="508"/>
      <c r="X49" s="74"/>
      <c r="Y49" s="12">
        <f>SUM('3. Shell Scheme Extras '!$O$43)</f>
        <v>0</v>
      </c>
      <c r="Z49" s="257"/>
      <c r="AA49" s="79"/>
    </row>
    <row r="50" spans="1:27" s="1" customFormat="1" ht="23.1" customHeight="1" x14ac:dyDescent="0.25">
      <c r="A50" s="73"/>
      <c r="B50" s="186"/>
      <c r="C50" s="20">
        <v>4</v>
      </c>
      <c r="D50" s="74"/>
      <c r="E50" s="509" t="s">
        <v>26</v>
      </c>
      <c r="F50" s="510"/>
      <c r="G50" s="510"/>
      <c r="H50" s="510"/>
      <c r="I50" s="510"/>
      <c r="J50" s="510"/>
      <c r="K50" s="510"/>
      <c r="L50" s="510"/>
      <c r="M50" s="510"/>
      <c r="N50" s="510"/>
      <c r="O50" s="510"/>
      <c r="P50" s="511"/>
      <c r="Q50" s="21"/>
      <c r="R50" s="547" t="s">
        <v>330</v>
      </c>
      <c r="S50" s="548"/>
      <c r="T50" s="548"/>
      <c r="U50" s="548"/>
      <c r="V50" s="548"/>
      <c r="W50" s="549"/>
      <c r="X50" s="74"/>
      <c r="Y50" s="12">
        <f>'4. Branding'!O34+'4. Branding'!O51</f>
        <v>0</v>
      </c>
      <c r="Z50" s="257"/>
      <c r="AA50" s="79"/>
    </row>
    <row r="51" spans="1:27" s="1" customFormat="1" ht="23.1" customHeight="1" x14ac:dyDescent="0.25">
      <c r="A51" s="73"/>
      <c r="B51" s="186"/>
      <c r="C51" s="20">
        <v>5</v>
      </c>
      <c r="D51" s="74"/>
      <c r="E51" s="509" t="s">
        <v>329</v>
      </c>
      <c r="F51" s="510"/>
      <c r="G51" s="510"/>
      <c r="H51" s="510"/>
      <c r="I51" s="510"/>
      <c r="J51" s="510"/>
      <c r="K51" s="510"/>
      <c r="L51" s="510"/>
      <c r="M51" s="510"/>
      <c r="N51" s="510"/>
      <c r="O51" s="510"/>
      <c r="P51" s="511"/>
      <c r="Q51" s="21"/>
      <c r="R51" s="547" t="s">
        <v>330</v>
      </c>
      <c r="S51" s="548"/>
      <c r="T51" s="548"/>
      <c r="U51" s="548"/>
      <c r="V51" s="548"/>
      <c r="W51" s="549"/>
      <c r="X51" s="74"/>
      <c r="Y51" s="12">
        <f>'5. Instant Packages'!R41</f>
        <v>0</v>
      </c>
      <c r="Z51" s="257"/>
      <c r="AA51" s="79"/>
    </row>
    <row r="52" spans="1:27" s="1" customFormat="1" ht="23.1" customHeight="1" x14ac:dyDescent="0.25">
      <c r="A52" s="73"/>
      <c r="B52" s="186"/>
      <c r="C52" s="20">
        <v>6</v>
      </c>
      <c r="D52" s="74"/>
      <c r="E52" s="509" t="s">
        <v>27</v>
      </c>
      <c r="F52" s="510"/>
      <c r="G52" s="510"/>
      <c r="H52" s="510"/>
      <c r="I52" s="510"/>
      <c r="J52" s="510"/>
      <c r="K52" s="510"/>
      <c r="L52" s="510"/>
      <c r="M52" s="510"/>
      <c r="N52" s="510"/>
      <c r="O52" s="510"/>
      <c r="P52" s="511"/>
      <c r="Q52" s="21"/>
      <c r="R52" s="506" t="s">
        <v>357</v>
      </c>
      <c r="S52" s="507"/>
      <c r="T52" s="507"/>
      <c r="U52" s="507"/>
      <c r="V52" s="507"/>
      <c r="W52" s="508"/>
      <c r="X52" s="74"/>
      <c r="Y52" s="12">
        <f>'6. Furniture '!Q114+'6. Furniture '!Q115</f>
        <v>0</v>
      </c>
      <c r="Z52" s="257"/>
      <c r="AA52" s="79"/>
    </row>
    <row r="53" spans="1:27" s="1" customFormat="1" ht="23.1" customHeight="1" x14ac:dyDescent="0.25">
      <c r="A53" s="73"/>
      <c r="B53" s="186"/>
      <c r="C53" s="20">
        <v>7</v>
      </c>
      <c r="D53" s="74"/>
      <c r="E53" s="550" t="s">
        <v>28</v>
      </c>
      <c r="F53" s="551"/>
      <c r="G53" s="551"/>
      <c r="H53" s="551"/>
      <c r="I53" s="551"/>
      <c r="J53" s="551"/>
      <c r="K53" s="551"/>
      <c r="L53" s="551"/>
      <c r="M53" s="551"/>
      <c r="N53" s="551"/>
      <c r="O53" s="551"/>
      <c r="P53" s="552"/>
      <c r="Q53" s="21"/>
      <c r="R53" s="506" t="s">
        <v>357</v>
      </c>
      <c r="S53" s="507"/>
      <c r="T53" s="507"/>
      <c r="U53" s="507"/>
      <c r="V53" s="507"/>
      <c r="W53" s="508"/>
      <c r="X53" s="74"/>
      <c r="Y53" s="12">
        <f>'7. AV &amp; IT'!O35+'7. AV &amp; IT'!O36</f>
        <v>0</v>
      </c>
      <c r="Z53" s="257"/>
      <c r="AA53" s="79"/>
    </row>
    <row r="54" spans="1:27" s="1" customFormat="1" ht="23.1" customHeight="1" thickBot="1" x14ac:dyDescent="0.3">
      <c r="A54" s="73"/>
      <c r="B54" s="186"/>
      <c r="C54" s="238"/>
      <c r="D54" s="74"/>
      <c r="E54" s="235"/>
      <c r="F54" s="235"/>
      <c r="G54" s="235"/>
      <c r="H54" s="235"/>
      <c r="I54" s="235"/>
      <c r="J54" s="235"/>
      <c r="K54" s="235"/>
      <c r="L54" s="235"/>
      <c r="M54" s="235"/>
      <c r="N54" s="235"/>
      <c r="O54" s="235"/>
      <c r="P54" s="235"/>
      <c r="Q54" s="74"/>
      <c r="R54" s="236"/>
      <c r="S54" s="236"/>
      <c r="T54" s="236"/>
      <c r="U54" s="237"/>
      <c r="V54" s="237"/>
      <c r="W54" s="237"/>
      <c r="X54" s="74"/>
      <c r="Y54" s="135"/>
      <c r="Z54" s="257"/>
      <c r="AA54" s="79"/>
    </row>
    <row r="55" spans="1:27" s="1" customFormat="1" ht="20.100000000000001" customHeight="1" thickBot="1" x14ac:dyDescent="0.3">
      <c r="A55" s="73"/>
      <c r="B55" s="186"/>
      <c r="C55" s="532" t="s">
        <v>331</v>
      </c>
      <c r="D55" s="533"/>
      <c r="E55" s="533"/>
      <c r="F55" s="533"/>
      <c r="G55" s="533"/>
      <c r="H55" s="533"/>
      <c r="I55" s="533"/>
      <c r="J55" s="533"/>
      <c r="K55" s="533"/>
      <c r="L55" s="533"/>
      <c r="M55" s="533"/>
      <c r="N55" s="533"/>
      <c r="O55" s="533"/>
      <c r="P55" s="533"/>
      <c r="Q55" s="533"/>
      <c r="R55" s="533"/>
      <c r="S55" s="533"/>
      <c r="T55" s="534"/>
      <c r="U55" s="541" t="s">
        <v>29</v>
      </c>
      <c r="V55" s="541"/>
      <c r="W55" s="541"/>
      <c r="X55" s="90"/>
      <c r="Y55" s="45">
        <f>SUM(Y47:Y53)</f>
        <v>0</v>
      </c>
      <c r="Z55" s="257"/>
      <c r="AA55" s="79"/>
    </row>
    <row r="56" spans="1:27" s="1" customFormat="1" ht="20.100000000000001" customHeight="1" thickBot="1" x14ac:dyDescent="0.3">
      <c r="A56" s="73"/>
      <c r="B56" s="186"/>
      <c r="C56" s="535"/>
      <c r="D56" s="536"/>
      <c r="E56" s="536"/>
      <c r="F56" s="536"/>
      <c r="G56" s="536"/>
      <c r="H56" s="536"/>
      <c r="I56" s="536"/>
      <c r="J56" s="536"/>
      <c r="K56" s="536"/>
      <c r="L56" s="536"/>
      <c r="M56" s="536"/>
      <c r="N56" s="536"/>
      <c r="O56" s="536"/>
      <c r="P56" s="536"/>
      <c r="Q56" s="536"/>
      <c r="R56" s="536"/>
      <c r="S56" s="536"/>
      <c r="T56" s="537"/>
      <c r="U56" s="544" t="s">
        <v>30</v>
      </c>
      <c r="V56" s="545"/>
      <c r="W56" s="545"/>
      <c r="X56" s="49">
        <v>0</v>
      </c>
      <c r="Y56" s="46">
        <f>(Y55*0.2)*X56</f>
        <v>0</v>
      </c>
      <c r="Z56" s="257"/>
      <c r="AA56" s="79"/>
    </row>
    <row r="57" spans="1:27" s="1" customFormat="1" ht="20.100000000000001" customHeight="1" x14ac:dyDescent="0.25">
      <c r="A57" s="73"/>
      <c r="B57" s="186"/>
      <c r="C57" s="535"/>
      <c r="D57" s="536"/>
      <c r="E57" s="536"/>
      <c r="F57" s="536"/>
      <c r="G57" s="536"/>
      <c r="H57" s="536"/>
      <c r="I57" s="536"/>
      <c r="J57" s="536"/>
      <c r="K57" s="536"/>
      <c r="L57" s="536"/>
      <c r="M57" s="536"/>
      <c r="N57" s="536"/>
      <c r="O57" s="536"/>
      <c r="P57" s="536"/>
      <c r="Q57" s="536"/>
      <c r="R57" s="536"/>
      <c r="S57" s="536"/>
      <c r="T57" s="537"/>
      <c r="U57" s="542" t="s">
        <v>29</v>
      </c>
      <c r="V57" s="543"/>
      <c r="W57" s="543"/>
      <c r="X57" s="90"/>
      <c r="Y57" s="47">
        <f>SUM(Y55:Y56)</f>
        <v>0</v>
      </c>
      <c r="Z57" s="257"/>
      <c r="AA57" s="79"/>
    </row>
    <row r="58" spans="1:27" s="1" customFormat="1" ht="20.100000000000001" customHeight="1" x14ac:dyDescent="0.25">
      <c r="A58" s="73"/>
      <c r="B58" s="186"/>
      <c r="C58" s="535"/>
      <c r="D58" s="536"/>
      <c r="E58" s="536"/>
      <c r="F58" s="536"/>
      <c r="G58" s="536"/>
      <c r="H58" s="536"/>
      <c r="I58" s="536"/>
      <c r="J58" s="536"/>
      <c r="K58" s="536"/>
      <c r="L58" s="536"/>
      <c r="M58" s="536"/>
      <c r="N58" s="536"/>
      <c r="O58" s="536"/>
      <c r="P58" s="536"/>
      <c r="Q58" s="536"/>
      <c r="R58" s="536"/>
      <c r="S58" s="536"/>
      <c r="T58" s="537"/>
      <c r="U58" s="546" t="s">
        <v>31</v>
      </c>
      <c r="V58" s="546"/>
      <c r="W58" s="546"/>
      <c r="X58" s="74"/>
      <c r="Y58" s="48">
        <f>Y57*15%</f>
        <v>0</v>
      </c>
      <c r="Z58" s="257"/>
      <c r="AA58" s="79"/>
    </row>
    <row r="59" spans="1:27" s="1" customFormat="1" ht="20.100000000000001" customHeight="1" thickBot="1" x14ac:dyDescent="0.3">
      <c r="A59" s="73"/>
      <c r="B59" s="186"/>
      <c r="C59" s="538"/>
      <c r="D59" s="539"/>
      <c r="E59" s="539"/>
      <c r="F59" s="539"/>
      <c r="G59" s="539"/>
      <c r="H59" s="539"/>
      <c r="I59" s="539"/>
      <c r="J59" s="539"/>
      <c r="K59" s="539"/>
      <c r="L59" s="539"/>
      <c r="M59" s="539"/>
      <c r="N59" s="539"/>
      <c r="O59" s="539"/>
      <c r="P59" s="539"/>
      <c r="Q59" s="539"/>
      <c r="R59" s="539"/>
      <c r="S59" s="539"/>
      <c r="T59" s="540"/>
      <c r="U59" s="541" t="s">
        <v>32</v>
      </c>
      <c r="V59" s="541"/>
      <c r="W59" s="541"/>
      <c r="X59" s="90"/>
      <c r="Y59" s="57">
        <f>SUM(Y57:Y58)</f>
        <v>0</v>
      </c>
      <c r="Z59" s="257"/>
      <c r="AA59" s="79"/>
    </row>
    <row r="60" spans="1:27" s="1" customFormat="1" ht="7.5" customHeight="1" thickBot="1" x14ac:dyDescent="0.3">
      <c r="A60" s="73"/>
      <c r="B60" s="252"/>
      <c r="C60" s="253"/>
      <c r="D60" s="254"/>
      <c r="E60" s="254"/>
      <c r="F60" s="254"/>
      <c r="G60" s="254"/>
      <c r="H60" s="254"/>
      <c r="I60" s="254"/>
      <c r="J60" s="254"/>
      <c r="K60" s="254"/>
      <c r="L60" s="254"/>
      <c r="M60" s="254"/>
      <c r="N60" s="254"/>
      <c r="O60" s="254"/>
      <c r="P60" s="254"/>
      <c r="Q60" s="254"/>
      <c r="R60" s="254"/>
      <c r="S60" s="190"/>
      <c r="T60" s="190"/>
      <c r="U60" s="190"/>
      <c r="V60" s="190"/>
      <c r="W60" s="190"/>
      <c r="X60" s="190"/>
      <c r="Y60" s="190"/>
      <c r="Z60" s="255"/>
      <c r="AA60" s="79"/>
    </row>
    <row r="61" spans="1:27" s="1" customFormat="1" ht="9" customHeight="1" x14ac:dyDescent="0.25">
      <c r="A61" s="73"/>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9"/>
    </row>
    <row r="62" spans="1:27" s="1" customFormat="1" ht="18.75" x14ac:dyDescent="0.25">
      <c r="A62" s="73"/>
      <c r="B62" s="567" t="s">
        <v>33</v>
      </c>
      <c r="C62" s="567"/>
      <c r="D62" s="567"/>
      <c r="E62" s="567"/>
      <c r="F62" s="567"/>
      <c r="G62" s="567"/>
      <c r="H62" s="567"/>
      <c r="I62" s="567"/>
      <c r="J62" s="567"/>
      <c r="K62" s="567"/>
      <c r="L62" s="567"/>
      <c r="M62" s="567"/>
      <c r="N62" s="567"/>
      <c r="O62" s="567"/>
      <c r="P62" s="567"/>
      <c r="Q62" s="567"/>
      <c r="R62" s="567"/>
      <c r="S62" s="567"/>
      <c r="T62" s="567"/>
      <c r="U62" s="567"/>
      <c r="V62" s="567"/>
      <c r="W62" s="567"/>
      <c r="X62" s="567"/>
      <c r="Y62" s="567"/>
      <c r="Z62" s="567"/>
      <c r="AA62" s="34"/>
    </row>
    <row r="63" spans="1:27" s="1" customFormat="1" ht="9" customHeight="1" x14ac:dyDescent="0.25">
      <c r="A63" s="73"/>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9"/>
    </row>
    <row r="64" spans="1:27" s="5" customFormat="1" ht="15" customHeight="1" x14ac:dyDescent="0.25">
      <c r="A64" s="70"/>
      <c r="B64" s="557" t="s">
        <v>605</v>
      </c>
      <c r="C64" s="558"/>
      <c r="D64" s="558"/>
      <c r="E64" s="558"/>
      <c r="F64" s="558"/>
      <c r="G64" s="558"/>
      <c r="H64" s="558"/>
      <c r="I64" s="558"/>
      <c r="J64" s="558"/>
      <c r="K64" s="558"/>
      <c r="L64" s="558"/>
      <c r="M64" s="558"/>
      <c r="N64" s="558"/>
      <c r="O64" s="558"/>
      <c r="P64" s="558"/>
      <c r="Q64" s="111"/>
      <c r="R64" s="111"/>
      <c r="S64" s="111"/>
      <c r="T64" s="111"/>
      <c r="U64" s="111"/>
      <c r="V64" s="111"/>
      <c r="W64" s="111"/>
      <c r="X64" s="111"/>
      <c r="Y64" s="527" t="s">
        <v>34</v>
      </c>
      <c r="Z64" s="528"/>
      <c r="AA64" s="72"/>
    </row>
    <row r="65" spans="1:27" s="5" customFormat="1" ht="15" customHeight="1" x14ac:dyDescent="0.25">
      <c r="A65" s="70"/>
      <c r="B65" s="559" t="s">
        <v>35</v>
      </c>
      <c r="C65" s="560"/>
      <c r="D65" s="560"/>
      <c r="E65" s="560"/>
      <c r="F65" s="560"/>
      <c r="G65" s="560"/>
      <c r="H65" s="560"/>
      <c r="I65" s="560"/>
      <c r="J65" s="560"/>
      <c r="K65" s="560"/>
      <c r="L65" s="560"/>
      <c r="M65" s="560"/>
      <c r="N65" s="560"/>
      <c r="O65" s="560"/>
      <c r="P65" s="560"/>
      <c r="Q65" s="211"/>
      <c r="R65" s="211"/>
      <c r="S65" s="211"/>
      <c r="T65" s="211"/>
      <c r="U65" s="211"/>
      <c r="V65" s="211"/>
      <c r="W65" s="211"/>
      <c r="X65" s="211"/>
      <c r="Y65" s="529"/>
      <c r="Z65" s="530"/>
      <c r="AA65" s="72"/>
    </row>
    <row r="66" spans="1:27" s="1" customFormat="1" ht="5.0999999999999996" customHeight="1" x14ac:dyDescent="0.25">
      <c r="A66" s="129"/>
      <c r="B66" s="212"/>
      <c r="C66" s="212"/>
      <c r="D66" s="212"/>
      <c r="E66" s="212"/>
      <c r="F66" s="212"/>
      <c r="G66" s="212"/>
      <c r="H66" s="212"/>
      <c r="I66" s="212"/>
      <c r="J66" s="212"/>
      <c r="K66" s="212"/>
      <c r="L66" s="212"/>
      <c r="M66" s="134"/>
      <c r="N66" s="134"/>
      <c r="O66" s="134"/>
      <c r="P66" s="134"/>
      <c r="Q66" s="134"/>
      <c r="R66" s="134"/>
      <c r="S66" s="134"/>
      <c r="T66" s="134"/>
      <c r="U66" s="134"/>
      <c r="V66" s="134"/>
      <c r="W66" s="134"/>
      <c r="X66" s="134"/>
      <c r="Y66" s="134"/>
      <c r="Z66" s="134"/>
      <c r="AA66" s="136"/>
    </row>
    <row r="67" spans="1:27" x14ac:dyDescent="0.2">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171"/>
    </row>
    <row r="68" spans="1:27" ht="8.1" customHeight="1" x14ac:dyDescent="0.2">
      <c r="A68" s="171"/>
    </row>
    <row r="69" spans="1:27" ht="30.75" customHeight="1" x14ac:dyDescent="0.2">
      <c r="A69" s="171"/>
      <c r="C69" s="531"/>
      <c r="D69" s="531"/>
      <c r="E69" s="531"/>
      <c r="F69" s="531"/>
      <c r="G69" s="531"/>
      <c r="H69" s="531"/>
      <c r="I69" s="531"/>
      <c r="J69" s="531"/>
      <c r="K69" s="531"/>
      <c r="L69" s="531"/>
      <c r="M69" s="531"/>
      <c r="N69" s="531"/>
    </row>
    <row r="70" spans="1:27" x14ac:dyDescent="0.2">
      <c r="C70" s="21"/>
      <c r="D70" s="21"/>
      <c r="E70" s="21"/>
      <c r="F70" s="21"/>
      <c r="G70" s="21"/>
      <c r="H70" s="21"/>
      <c r="I70" s="21"/>
      <c r="J70" s="21"/>
      <c r="K70" s="21"/>
      <c r="L70" s="21"/>
      <c r="M70" s="21"/>
      <c r="N70" s="21"/>
    </row>
    <row r="71" spans="1:27" x14ac:dyDescent="0.2">
      <c r="C71" s="21"/>
      <c r="D71" s="556"/>
      <c r="E71" s="556"/>
      <c r="F71" s="556"/>
      <c r="G71" s="556"/>
      <c r="H71" s="556"/>
      <c r="I71" s="556"/>
      <c r="J71" s="556"/>
      <c r="K71" s="556"/>
      <c r="L71" s="556"/>
      <c r="M71" s="556"/>
      <c r="N71" s="21"/>
    </row>
    <row r="72" spans="1:27" x14ac:dyDescent="0.2">
      <c r="C72" s="21"/>
      <c r="D72" s="556"/>
      <c r="E72" s="556"/>
      <c r="F72" s="556"/>
      <c r="G72" s="556"/>
      <c r="H72" s="556"/>
      <c r="I72" s="556"/>
      <c r="J72" s="556"/>
      <c r="K72" s="556"/>
      <c r="L72" s="556"/>
      <c r="M72" s="556"/>
      <c r="N72" s="21"/>
    </row>
    <row r="73" spans="1:27" x14ac:dyDescent="0.2">
      <c r="C73" s="21"/>
      <c r="D73" s="556"/>
      <c r="E73" s="556"/>
      <c r="F73" s="556"/>
      <c r="G73" s="556"/>
      <c r="H73" s="556"/>
      <c r="I73" s="556"/>
      <c r="J73" s="556"/>
      <c r="K73" s="556"/>
      <c r="L73" s="556"/>
      <c r="M73" s="556"/>
      <c r="N73" s="21"/>
    </row>
    <row r="74" spans="1:27" x14ac:dyDescent="0.2">
      <c r="C74" s="21"/>
      <c r="D74" s="561"/>
      <c r="E74" s="561"/>
      <c r="F74" s="561"/>
      <c r="G74" s="21"/>
      <c r="H74" s="562"/>
      <c r="I74" s="562"/>
      <c r="J74" s="562"/>
      <c r="K74" s="562"/>
      <c r="L74" s="562"/>
      <c r="M74" s="562"/>
      <c r="N74" s="21"/>
    </row>
    <row r="75" spans="1:27" x14ac:dyDescent="0.2">
      <c r="C75" s="21"/>
      <c r="D75" s="21"/>
      <c r="E75" s="21"/>
      <c r="F75" s="21"/>
      <c r="G75" s="21"/>
      <c r="H75" s="21"/>
      <c r="I75" s="21"/>
      <c r="J75" s="21"/>
      <c r="K75" s="21"/>
      <c r="L75" s="21"/>
      <c r="M75" s="21"/>
      <c r="N75" s="21"/>
    </row>
    <row r="76" spans="1:27" ht="7.5" customHeight="1" x14ac:dyDescent="0.2">
      <c r="C76" s="21"/>
      <c r="D76" s="553"/>
      <c r="E76" s="553"/>
      <c r="F76" s="553"/>
      <c r="G76" s="21"/>
      <c r="H76" s="554"/>
      <c r="I76" s="554"/>
      <c r="J76" s="554"/>
      <c r="K76" s="554"/>
      <c r="L76" s="554"/>
      <c r="M76" s="554"/>
      <c r="N76" s="21"/>
    </row>
    <row r="77" spans="1:27" ht="9" customHeight="1" x14ac:dyDescent="0.2">
      <c r="C77" s="21"/>
      <c r="D77" s="21"/>
      <c r="E77" s="21"/>
      <c r="F77" s="21"/>
      <c r="G77" s="21"/>
      <c r="H77" s="21"/>
      <c r="I77" s="21"/>
      <c r="J77" s="21"/>
      <c r="K77" s="21"/>
      <c r="L77" s="21"/>
      <c r="M77" s="21"/>
      <c r="N77" s="21"/>
    </row>
    <row r="78" spans="1:27" ht="21" customHeight="1" x14ac:dyDescent="0.2">
      <c r="C78" s="21"/>
      <c r="D78" s="553"/>
      <c r="E78" s="553"/>
      <c r="F78" s="553"/>
      <c r="G78" s="21"/>
      <c r="H78" s="554"/>
      <c r="I78" s="554"/>
      <c r="J78" s="554"/>
      <c r="K78" s="554"/>
      <c r="L78" s="554"/>
      <c r="M78" s="554"/>
      <c r="N78" s="21"/>
    </row>
    <row r="79" spans="1:27" ht="9" customHeight="1" x14ac:dyDescent="0.2">
      <c r="C79" s="21"/>
      <c r="D79" s="21"/>
      <c r="E79" s="21"/>
      <c r="F79" s="21"/>
      <c r="G79" s="21"/>
      <c r="H79" s="21"/>
      <c r="I79" s="21"/>
      <c r="J79" s="21"/>
      <c r="K79" s="21"/>
      <c r="L79" s="21"/>
      <c r="M79" s="21"/>
      <c r="N79" s="21"/>
    </row>
    <row r="80" spans="1:27" ht="30" customHeight="1" x14ac:dyDescent="0.2">
      <c r="C80" s="21"/>
      <c r="D80" s="553"/>
      <c r="E80" s="553"/>
      <c r="F80" s="553"/>
      <c r="G80" s="21"/>
      <c r="H80" s="555"/>
      <c r="I80" s="555"/>
      <c r="J80" s="555"/>
      <c r="K80" s="555"/>
      <c r="L80" s="555"/>
      <c r="M80" s="555"/>
      <c r="N80" s="21"/>
    </row>
    <row r="81" spans="3:14" ht="5.0999999999999996" customHeight="1" x14ac:dyDescent="0.2">
      <c r="C81" s="21"/>
      <c r="D81" s="21"/>
      <c r="E81" s="21"/>
      <c r="F81" s="21"/>
      <c r="G81" s="21"/>
      <c r="H81" s="21"/>
      <c r="I81" s="21"/>
      <c r="J81" s="21"/>
      <c r="K81" s="21"/>
      <c r="L81" s="21"/>
      <c r="M81" s="21"/>
      <c r="N81" s="21"/>
    </row>
    <row r="82" spans="3:14" x14ac:dyDescent="0.2">
      <c r="C82" s="21"/>
      <c r="D82" s="21"/>
      <c r="E82" s="21"/>
      <c r="F82" s="21"/>
      <c r="G82" s="21"/>
      <c r="H82" s="555"/>
      <c r="I82" s="555"/>
      <c r="J82" s="555"/>
      <c r="K82" s="555"/>
      <c r="L82" s="555"/>
      <c r="M82" s="555"/>
      <c r="N82" s="21"/>
    </row>
    <row r="83" spans="3:14" x14ac:dyDescent="0.2">
      <c r="C83" s="21"/>
      <c r="D83" s="21"/>
      <c r="E83" s="21"/>
      <c r="F83" s="21"/>
      <c r="G83" s="21"/>
      <c r="H83" s="1"/>
      <c r="I83" s="1"/>
      <c r="J83" s="1"/>
      <c r="K83" s="1"/>
      <c r="L83" s="1"/>
      <c r="M83" s="1"/>
      <c r="N83" s="21"/>
    </row>
    <row r="84" spans="3:14" x14ac:dyDescent="0.2">
      <c r="C84" s="21"/>
      <c r="D84" s="553"/>
      <c r="E84" s="553"/>
      <c r="F84" s="553"/>
      <c r="G84" s="21"/>
      <c r="H84" s="555"/>
      <c r="I84" s="555"/>
      <c r="J84" s="555"/>
      <c r="K84" s="555"/>
      <c r="L84" s="555"/>
      <c r="M84" s="555"/>
      <c r="N84" s="21"/>
    </row>
  </sheetData>
  <sheetProtection algorithmName="SHA-512" hashValue="77BjL3v/UaSPfc0MVAQ5GXX4AqxolXKilMhPT5MBAiRL+UkZD9Mkh2yY1fM7YSFrpe9YFXxXnIcnNIgYLo+BcQ==" saltValue="vCilwkDO8Iw0jUWhIlrNMA==" spinCount="100000" sheet="1" objects="1" scenarios="1"/>
  <protectedRanges>
    <protectedRange sqref="R44" name="Deadline Date"/>
    <protectedRange sqref="O2:O6" name="Show Logo"/>
    <protectedRange sqref="B62" name="Submission Details"/>
    <protectedRange sqref="B64" name="Show Date Venue Info"/>
  </protectedRanges>
  <mergeCells count="82">
    <mergeCell ref="B2:M6"/>
    <mergeCell ref="B64:P64"/>
    <mergeCell ref="B65:P65"/>
    <mergeCell ref="D80:F80"/>
    <mergeCell ref="H82:M82"/>
    <mergeCell ref="D74:F74"/>
    <mergeCell ref="H74:M74"/>
    <mergeCell ref="E45:Y45"/>
    <mergeCell ref="O2:Z6"/>
    <mergeCell ref="B7:Z7"/>
    <mergeCell ref="B10:Z10"/>
    <mergeCell ref="N2:N6"/>
    <mergeCell ref="T24:Y24"/>
    <mergeCell ref="B62:Z62"/>
    <mergeCell ref="E51:P51"/>
    <mergeCell ref="R51:W51"/>
    <mergeCell ref="R50:W50"/>
    <mergeCell ref="E53:P53"/>
    <mergeCell ref="D84:F84"/>
    <mergeCell ref="H76:M76"/>
    <mergeCell ref="H78:M78"/>
    <mergeCell ref="H80:M80"/>
    <mergeCell ref="H84:M84"/>
    <mergeCell ref="D76:F76"/>
    <mergeCell ref="D78:F78"/>
    <mergeCell ref="D71:M73"/>
    <mergeCell ref="Y64:Z65"/>
    <mergeCell ref="C69:N69"/>
    <mergeCell ref="C55:T59"/>
    <mergeCell ref="U59:W59"/>
    <mergeCell ref="U57:W57"/>
    <mergeCell ref="U56:W56"/>
    <mergeCell ref="U58:W58"/>
    <mergeCell ref="U55:W55"/>
    <mergeCell ref="C39:J39"/>
    <mergeCell ref="C35:J35"/>
    <mergeCell ref="R49:W49"/>
    <mergeCell ref="R53:W53"/>
    <mergeCell ref="E50:P50"/>
    <mergeCell ref="E52:P52"/>
    <mergeCell ref="R52:W52"/>
    <mergeCell ref="P37:R37"/>
    <mergeCell ref="T37:Y37"/>
    <mergeCell ref="T36:Y36"/>
    <mergeCell ref="R44:W44"/>
    <mergeCell ref="C37:J37"/>
    <mergeCell ref="R47:W47"/>
    <mergeCell ref="E49:P49"/>
    <mergeCell ref="R48:W48"/>
    <mergeCell ref="C42:Y42"/>
    <mergeCell ref="P16:R16"/>
    <mergeCell ref="P13:R13"/>
    <mergeCell ref="C24:J24"/>
    <mergeCell ref="E48:P48"/>
    <mergeCell ref="E47:P47"/>
    <mergeCell ref="P24:R24"/>
    <mergeCell ref="P36:R36"/>
    <mergeCell ref="C26:J26"/>
    <mergeCell ref="E44:P44"/>
    <mergeCell ref="C36:J36"/>
    <mergeCell ref="C29:Y29"/>
    <mergeCell ref="C31:Y31"/>
    <mergeCell ref="C32:Y32"/>
    <mergeCell ref="C33:Y33"/>
    <mergeCell ref="P35:R35"/>
    <mergeCell ref="T35:Y35"/>
    <mergeCell ref="C8:Y8"/>
    <mergeCell ref="C46:Y46"/>
    <mergeCell ref="C11:Y11"/>
    <mergeCell ref="P20:R20"/>
    <mergeCell ref="T20:Y20"/>
    <mergeCell ref="P22:R22"/>
    <mergeCell ref="T22:Y22"/>
    <mergeCell ref="C16:J16"/>
    <mergeCell ref="C18:J18"/>
    <mergeCell ref="C20:J20"/>
    <mergeCell ref="C22:J22"/>
    <mergeCell ref="T16:Y16"/>
    <mergeCell ref="P18:R18"/>
    <mergeCell ref="T18:Y18"/>
    <mergeCell ref="C13:J13"/>
    <mergeCell ref="T13:Y13"/>
  </mergeCells>
  <hyperlinks>
    <hyperlink ref="E48:P48" location="'2. Power &amp; Lighting'!A1" display="Power &amp; Lighting " xr:uid="{00000000-0004-0000-0000-000001000000}"/>
    <hyperlink ref="E53:P53" location="'7. AV &amp; IT'!A1" display="AV &amp; IT" xr:uid="{00000000-0004-0000-0000-000004000000}"/>
    <hyperlink ref="E50:P50" location="'4. Branding'!A1" display="Branding" xr:uid="{2FC14B76-5313-40FB-BD62-C2AB472EA72A}"/>
    <hyperlink ref="E52:P52" location="'6. Furniture '!A1" display="Furniture" xr:uid="{94389985-5E43-4BF7-8B2E-70C9D0A72FF1}"/>
    <hyperlink ref="E49:P49" location="'3. Shell Scheme Extras '!A1" display="Shell Scheme Extras " xr:uid="{9C7B7AF1-A4AB-4C7B-BF53-A40F02A2799C}"/>
    <hyperlink ref="E47:P47" location="'1. Fascias'!A1" display="Fascias" xr:uid="{57DA8FF2-9D60-48AF-B647-2CE16CC134CE}"/>
    <hyperlink ref="E51:P51" location="'5. Instant Packages'!A1" display="Instant Packages" xr:uid="{BC395A46-6DAD-4E30-A7D6-6AED03E512D8}"/>
  </hyperlinks>
  <printOptions horizontalCentered="1"/>
  <pageMargins left="0.23622047244094491" right="0.23622047244094491" top="0.23622047244094491" bottom="0.23622047244094491" header="0.31496062992125984" footer="0.31496062992125984"/>
  <pageSetup paperSize="9" scale="64" orientation="portrait" r:id="rId1"/>
  <ignoredErrors>
    <ignoredError sqref="Y58"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CD39B-B347-4C83-90C3-F3892C40905B}">
  <sheetPr>
    <tabColor rgb="FF002060"/>
  </sheetPr>
  <dimension ref="A1:AD52"/>
  <sheetViews>
    <sheetView view="pageBreakPreview" zoomScale="90" zoomScaleNormal="100" zoomScaleSheetLayoutView="90" workbookViewId="0">
      <pane ySplit="18" topLeftCell="A19" activePane="bottomLeft" state="frozen"/>
      <selection pane="bottomLeft"/>
    </sheetView>
  </sheetViews>
  <sheetFormatPr defaultColWidth="9.140625" defaultRowHeight="12.75" x14ac:dyDescent="0.25"/>
  <cols>
    <col min="1" max="1" width="1.7109375" style="1" customWidth="1"/>
    <col min="2" max="2" width="0.85546875" style="1" customWidth="1"/>
    <col min="3" max="3" width="21.5703125" style="1" customWidth="1"/>
    <col min="4" max="4" width="1.7109375" style="1" customWidth="1"/>
    <col min="5" max="5" width="37.5703125" style="1" customWidth="1"/>
    <col min="6" max="6" width="1.7109375" style="1" customWidth="1"/>
    <col min="7" max="7" width="2.28515625" style="1" customWidth="1"/>
    <col min="8" max="8" width="1.7109375" style="1" customWidth="1"/>
    <col min="9" max="9" width="2.5703125" style="1" customWidth="1"/>
    <col min="10" max="10" width="3.28515625" style="1" customWidth="1"/>
    <col min="11" max="11" width="4.140625" style="9" customWidth="1"/>
    <col min="12" max="12" width="1.42578125" style="9" customWidth="1"/>
    <col min="13" max="13" width="31.140625" style="9" customWidth="1"/>
    <col min="14" max="14" width="1.5703125" style="9" customWidth="1"/>
    <col min="15" max="15" width="6.42578125" style="10" customWidth="1"/>
    <col min="16" max="16" width="8.140625" style="11" customWidth="1"/>
    <col min="17" max="17" width="1.7109375" style="11" customWidth="1"/>
    <col min="18" max="18" width="11.42578125" style="10" customWidth="1"/>
    <col min="19" max="19" width="0.85546875" style="1" customWidth="1"/>
    <col min="20" max="20" width="1.7109375" style="1" customWidth="1"/>
    <col min="21" max="21" width="10.28515625" style="1" bestFit="1" customWidth="1"/>
    <col min="22" max="22" width="11.140625" style="1" bestFit="1" customWidth="1"/>
    <col min="23" max="23" width="9.85546875" style="1" bestFit="1" customWidth="1"/>
    <col min="24" max="24" width="9.140625" style="217"/>
    <col min="25" max="16384" width="9.140625" style="1"/>
  </cols>
  <sheetData>
    <row r="1" spans="1:30" s="5" customFormat="1" ht="8.1" customHeight="1" x14ac:dyDescent="0.25">
      <c r="A1" s="376"/>
      <c r="B1" s="377"/>
      <c r="C1" s="377"/>
      <c r="D1" s="377"/>
      <c r="E1" s="377"/>
      <c r="F1" s="377"/>
      <c r="G1" s="377"/>
      <c r="H1" s="377"/>
      <c r="I1" s="377"/>
      <c r="J1" s="377"/>
      <c r="K1" s="378"/>
      <c r="L1" s="378"/>
      <c r="M1" s="378"/>
      <c r="N1" s="378"/>
      <c r="O1" s="379"/>
      <c r="P1" s="380"/>
      <c r="Q1" s="380"/>
      <c r="R1" s="379"/>
      <c r="S1" s="377"/>
      <c r="T1" s="381"/>
      <c r="X1" s="218"/>
    </row>
    <row r="2" spans="1:30" ht="39.950000000000003" customHeight="1" x14ac:dyDescent="0.25">
      <c r="A2" s="186"/>
      <c r="B2" s="505"/>
      <c r="C2" s="505"/>
      <c r="D2" s="505"/>
      <c r="E2" s="505"/>
      <c r="F2" s="505"/>
      <c r="G2" s="74"/>
      <c r="H2" s="564"/>
      <c r="I2" s="564"/>
      <c r="J2" s="564"/>
      <c r="K2" s="564"/>
      <c r="L2" s="564"/>
      <c r="M2" s="564"/>
      <c r="N2" s="564"/>
      <c r="O2" s="564"/>
      <c r="P2" s="564"/>
      <c r="Q2" s="564"/>
      <c r="R2" s="564"/>
      <c r="S2" s="564"/>
      <c r="T2" s="274"/>
      <c r="U2" s="31"/>
      <c r="V2" s="31"/>
      <c r="W2" s="31"/>
      <c r="X2" s="228"/>
      <c r="Y2" s="31"/>
      <c r="Z2" s="31"/>
      <c r="AA2" s="31"/>
      <c r="AB2" s="31"/>
      <c r="AC2" s="31"/>
      <c r="AD2" s="21"/>
    </row>
    <row r="3" spans="1:30" ht="15" customHeight="1" x14ac:dyDescent="0.25">
      <c r="A3" s="186"/>
      <c r="B3" s="505"/>
      <c r="C3" s="505"/>
      <c r="D3" s="505"/>
      <c r="E3" s="505"/>
      <c r="F3" s="505"/>
      <c r="G3" s="74"/>
      <c r="H3" s="564"/>
      <c r="I3" s="564"/>
      <c r="J3" s="564"/>
      <c r="K3" s="564"/>
      <c r="L3" s="564"/>
      <c r="M3" s="564"/>
      <c r="N3" s="564"/>
      <c r="O3" s="564"/>
      <c r="P3" s="564"/>
      <c r="Q3" s="564"/>
      <c r="R3" s="564"/>
      <c r="S3" s="564"/>
      <c r="T3" s="274"/>
      <c r="U3" s="31"/>
      <c r="V3" s="31"/>
      <c r="W3" s="31"/>
      <c r="X3" s="228"/>
      <c r="Y3" s="31"/>
      <c r="Z3" s="31"/>
      <c r="AA3" s="31"/>
      <c r="AB3" s="31"/>
      <c r="AC3" s="31"/>
      <c r="AD3" s="21"/>
    </row>
    <row r="4" spans="1:30" ht="15" customHeight="1" x14ac:dyDescent="0.25">
      <c r="A4" s="186"/>
      <c r="B4" s="505"/>
      <c r="C4" s="505"/>
      <c r="D4" s="505"/>
      <c r="E4" s="505"/>
      <c r="F4" s="505"/>
      <c r="G4" s="74"/>
      <c r="H4" s="564"/>
      <c r="I4" s="564"/>
      <c r="J4" s="564"/>
      <c r="K4" s="564"/>
      <c r="L4" s="564"/>
      <c r="M4" s="564"/>
      <c r="N4" s="564"/>
      <c r="O4" s="564"/>
      <c r="P4" s="564"/>
      <c r="Q4" s="564"/>
      <c r="R4" s="564"/>
      <c r="S4" s="564"/>
      <c r="T4" s="274"/>
      <c r="U4" s="31"/>
      <c r="V4" s="31"/>
      <c r="W4" s="31"/>
      <c r="X4" s="228"/>
      <c r="Y4" s="31"/>
      <c r="Z4" s="31"/>
      <c r="AA4" s="31"/>
      <c r="AB4" s="31"/>
      <c r="AC4" s="31"/>
      <c r="AD4" s="21"/>
    </row>
    <row r="5" spans="1:30" ht="15" customHeight="1" x14ac:dyDescent="0.25">
      <c r="A5" s="186"/>
      <c r="B5" s="505"/>
      <c r="C5" s="505"/>
      <c r="D5" s="505"/>
      <c r="E5" s="505"/>
      <c r="F5" s="505"/>
      <c r="G5" s="74"/>
      <c r="H5" s="564"/>
      <c r="I5" s="564"/>
      <c r="J5" s="564"/>
      <c r="K5" s="564"/>
      <c r="L5" s="564"/>
      <c r="M5" s="564"/>
      <c r="N5" s="564"/>
      <c r="O5" s="564"/>
      <c r="P5" s="564"/>
      <c r="Q5" s="564"/>
      <c r="R5" s="564"/>
      <c r="S5" s="564"/>
      <c r="T5" s="274"/>
      <c r="U5" s="31"/>
      <c r="V5" s="31"/>
      <c r="W5" s="31"/>
      <c r="X5" s="228"/>
      <c r="Y5" s="31"/>
      <c r="Z5" s="31"/>
      <c r="AA5" s="31"/>
      <c r="AB5" s="31"/>
      <c r="AC5" s="31"/>
      <c r="AD5" s="21"/>
    </row>
    <row r="6" spans="1:30" ht="15" customHeight="1" x14ac:dyDescent="0.25">
      <c r="A6" s="186"/>
      <c r="B6" s="505"/>
      <c r="C6" s="505"/>
      <c r="D6" s="505"/>
      <c r="E6" s="505"/>
      <c r="F6" s="505"/>
      <c r="G6" s="76"/>
      <c r="H6" s="564"/>
      <c r="I6" s="564"/>
      <c r="J6" s="564"/>
      <c r="K6" s="564"/>
      <c r="L6" s="564"/>
      <c r="M6" s="564"/>
      <c r="N6" s="564"/>
      <c r="O6" s="564"/>
      <c r="P6" s="564"/>
      <c r="Q6" s="564"/>
      <c r="R6" s="564"/>
      <c r="S6" s="564"/>
      <c r="T6" s="274"/>
      <c r="U6" s="31"/>
      <c r="V6" s="31"/>
      <c r="W6" s="31"/>
      <c r="X6" s="228"/>
      <c r="Y6" s="31"/>
      <c r="Z6" s="31"/>
      <c r="AA6" s="31"/>
      <c r="AB6" s="31"/>
      <c r="AC6" s="31"/>
      <c r="AD6" s="21"/>
    </row>
    <row r="7" spans="1:30" s="5" customFormat="1" ht="8.1" customHeight="1" x14ac:dyDescent="0.25">
      <c r="A7" s="275"/>
      <c r="B7" s="71"/>
      <c r="C7" s="71"/>
      <c r="D7" s="71"/>
      <c r="E7" s="71"/>
      <c r="F7" s="71"/>
      <c r="G7" s="71"/>
      <c r="H7" s="71"/>
      <c r="I7" s="71"/>
      <c r="J7" s="71"/>
      <c r="K7" s="138"/>
      <c r="L7" s="138"/>
      <c r="M7" s="138"/>
      <c r="N7" s="138"/>
      <c r="O7" s="139"/>
      <c r="P7" s="140"/>
      <c r="Q7" s="140"/>
      <c r="R7" s="139"/>
      <c r="S7" s="71"/>
      <c r="T7" s="276"/>
      <c r="X7" s="218"/>
    </row>
    <row r="8" spans="1:30" s="5" customFormat="1" ht="7.5" customHeight="1" x14ac:dyDescent="0.25">
      <c r="A8" s="275"/>
      <c r="B8" s="71"/>
      <c r="C8" s="71"/>
      <c r="D8" s="71"/>
      <c r="E8" s="71"/>
      <c r="F8" s="71"/>
      <c r="G8" s="71"/>
      <c r="H8" s="71"/>
      <c r="I8" s="71"/>
      <c r="J8" s="71"/>
      <c r="K8" s="138"/>
      <c r="L8" s="138"/>
      <c r="M8" s="138"/>
      <c r="N8" s="138"/>
      <c r="O8" s="139"/>
      <c r="P8" s="140"/>
      <c r="Q8" s="140"/>
      <c r="R8" s="139"/>
      <c r="S8" s="71"/>
      <c r="T8" s="276"/>
      <c r="X8" s="218"/>
    </row>
    <row r="9" spans="1:30" s="5" customFormat="1" ht="3.95" customHeight="1" x14ac:dyDescent="0.25">
      <c r="A9" s="275"/>
      <c r="B9" s="71"/>
      <c r="C9" s="71"/>
      <c r="D9" s="71"/>
      <c r="E9" s="71"/>
      <c r="F9" s="71"/>
      <c r="G9" s="71"/>
      <c r="H9" s="71"/>
      <c r="I9" s="71"/>
      <c r="J9" s="71"/>
      <c r="K9" s="71"/>
      <c r="L9" s="71"/>
      <c r="M9" s="71"/>
      <c r="N9" s="71"/>
      <c r="O9" s="77"/>
      <c r="P9" s="71"/>
      <c r="Q9" s="71"/>
      <c r="R9" s="71"/>
      <c r="S9" s="71"/>
      <c r="T9" s="276"/>
      <c r="U9" s="227"/>
      <c r="V9" s="227"/>
      <c r="W9" s="227"/>
    </row>
    <row r="10" spans="1:30" ht="15" customHeight="1" x14ac:dyDescent="0.25">
      <c r="A10" s="186"/>
      <c r="B10" s="74"/>
      <c r="C10" s="78" t="s">
        <v>59</v>
      </c>
      <c r="D10" s="74"/>
      <c r="E10" s="24">
        <f>Summary!L13</f>
        <v>0</v>
      </c>
      <c r="F10" s="74"/>
      <c r="G10" s="78" t="s">
        <v>60</v>
      </c>
      <c r="H10" s="101"/>
      <c r="I10" s="101"/>
      <c r="J10" s="74"/>
      <c r="K10" s="74"/>
      <c r="L10" s="74"/>
      <c r="M10" s="728">
        <f>Summary!L16</f>
        <v>0</v>
      </c>
      <c r="N10" s="728"/>
      <c r="O10" s="728">
        <f>[1]Summary!N16</f>
        <v>0</v>
      </c>
      <c r="P10" s="728">
        <f>[1]Summary!C76</f>
        <v>0</v>
      </c>
      <c r="Q10" s="728">
        <f>[1]Summary!D76</f>
        <v>0</v>
      </c>
      <c r="R10" s="728">
        <f>[1]Summary!E76</f>
        <v>0</v>
      </c>
      <c r="S10" s="74"/>
      <c r="T10" s="257"/>
      <c r="U10" s="226"/>
      <c r="V10" s="226"/>
      <c r="W10" s="226"/>
      <c r="X10" s="1"/>
    </row>
    <row r="11" spans="1:30" ht="9" customHeight="1" x14ac:dyDescent="0.25">
      <c r="A11" s="186"/>
      <c r="B11" s="74"/>
      <c r="C11" s="74"/>
      <c r="D11" s="74"/>
      <c r="E11" s="80"/>
      <c r="F11" s="74"/>
      <c r="G11" s="74"/>
      <c r="H11" s="74"/>
      <c r="I11" s="74"/>
      <c r="J11" s="74"/>
      <c r="K11" s="74"/>
      <c r="L11" s="74"/>
      <c r="M11" s="74"/>
      <c r="N11" s="74"/>
      <c r="O11" s="81"/>
      <c r="P11" s="74"/>
      <c r="Q11" s="74"/>
      <c r="R11" s="74"/>
      <c r="S11" s="74"/>
      <c r="T11" s="257"/>
      <c r="X11" s="1"/>
    </row>
    <row r="12" spans="1:30" ht="8.1" customHeight="1" x14ac:dyDescent="0.25">
      <c r="A12" s="186"/>
      <c r="B12" s="74"/>
      <c r="C12" s="74"/>
      <c r="D12" s="74"/>
      <c r="E12" s="74"/>
      <c r="F12" s="74"/>
      <c r="G12" s="74"/>
      <c r="H12" s="74"/>
      <c r="I12" s="74"/>
      <c r="J12" s="74"/>
      <c r="K12" s="94"/>
      <c r="L12" s="94"/>
      <c r="M12" s="94"/>
      <c r="N12" s="94"/>
      <c r="O12" s="97"/>
      <c r="P12" s="103"/>
      <c r="Q12" s="103"/>
      <c r="R12" s="97"/>
      <c r="S12" s="74"/>
      <c r="T12" s="257"/>
    </row>
    <row r="13" spans="1:30" s="7" customFormat="1" ht="20.100000000000001" customHeight="1" x14ac:dyDescent="0.25">
      <c r="A13" s="278"/>
      <c r="B13" s="83"/>
      <c r="C13" s="308" t="s">
        <v>223</v>
      </c>
      <c r="D13" s="22"/>
      <c r="E13" s="729" t="s">
        <v>367</v>
      </c>
      <c r="F13" s="729"/>
      <c r="G13" s="729"/>
      <c r="H13" s="729"/>
      <c r="I13" s="729"/>
      <c r="J13" s="729"/>
      <c r="K13" s="729"/>
      <c r="L13" s="729"/>
      <c r="M13" s="729"/>
      <c r="N13" s="729"/>
      <c r="O13" s="729"/>
      <c r="P13" s="729"/>
      <c r="Q13" s="729"/>
      <c r="R13" s="729"/>
      <c r="S13" s="83"/>
      <c r="T13" s="279"/>
      <c r="X13" s="178"/>
    </row>
    <row r="14" spans="1:30" s="7" customFormat="1" ht="24" customHeight="1" x14ac:dyDescent="0.25">
      <c r="A14" s="278"/>
      <c r="B14" s="83"/>
      <c r="C14" s="730" t="s">
        <v>288</v>
      </c>
      <c r="D14" s="730"/>
      <c r="E14" s="730"/>
      <c r="F14" s="730"/>
      <c r="G14" s="730"/>
      <c r="H14" s="730"/>
      <c r="I14" s="730"/>
      <c r="J14" s="730"/>
      <c r="K14" s="730"/>
      <c r="L14" s="730"/>
      <c r="M14" s="730"/>
      <c r="N14" s="730"/>
      <c r="O14" s="730"/>
      <c r="P14" s="730"/>
      <c r="Q14" s="730"/>
      <c r="R14" s="730"/>
      <c r="S14" s="83"/>
      <c r="T14" s="279"/>
      <c r="X14" s="179"/>
    </row>
    <row r="15" spans="1:30" s="7" customFormat="1" ht="42" customHeight="1" x14ac:dyDescent="0.25">
      <c r="A15" s="278"/>
      <c r="B15" s="83"/>
      <c r="C15" s="646" t="s">
        <v>378</v>
      </c>
      <c r="D15" s="646"/>
      <c r="E15" s="646"/>
      <c r="F15" s="646"/>
      <c r="G15" s="646"/>
      <c r="H15" s="646"/>
      <c r="I15" s="646"/>
      <c r="J15" s="646"/>
      <c r="K15" s="646"/>
      <c r="L15" s="646"/>
      <c r="M15" s="646"/>
      <c r="N15" s="646"/>
      <c r="O15" s="646"/>
      <c r="P15" s="646"/>
      <c r="Q15" s="646"/>
      <c r="R15" s="646"/>
      <c r="S15" s="646"/>
      <c r="T15" s="22"/>
      <c r="U15" s="264"/>
      <c r="V15" s="264"/>
      <c r="W15" s="264"/>
    </row>
    <row r="16" spans="1:30" s="7" customFormat="1" ht="7.5" customHeight="1" x14ac:dyDescent="0.25">
      <c r="A16" s="278"/>
      <c r="B16" s="83"/>
      <c r="C16" s="86"/>
      <c r="D16" s="83"/>
      <c r="E16" s="87"/>
      <c r="F16" s="87"/>
      <c r="G16" s="87"/>
      <c r="H16" s="87"/>
      <c r="I16" s="87"/>
      <c r="J16" s="84"/>
      <c r="K16" s="122"/>
      <c r="L16" s="382"/>
      <c r="M16" s="84"/>
      <c r="N16" s="84"/>
      <c r="O16" s="324"/>
      <c r="P16" s="84"/>
      <c r="Q16" s="84"/>
      <c r="R16" s="87"/>
      <c r="S16" s="83"/>
      <c r="T16" s="279"/>
      <c r="X16" s="179"/>
    </row>
    <row r="17" spans="1:24" s="182" customFormat="1" ht="15" customHeight="1" x14ac:dyDescent="0.2">
      <c r="A17" s="360"/>
      <c r="B17" s="367"/>
      <c r="C17" s="412" t="s">
        <v>78</v>
      </c>
      <c r="D17" s="367"/>
      <c r="E17" s="763" t="s">
        <v>287</v>
      </c>
      <c r="F17" s="763"/>
      <c r="G17" s="763"/>
      <c r="H17" s="763"/>
      <c r="I17" s="763"/>
      <c r="J17" s="350"/>
      <c r="K17" s="412" t="s">
        <v>81</v>
      </c>
      <c r="L17" s="383"/>
      <c r="M17" s="412" t="s">
        <v>286</v>
      </c>
      <c r="N17" s="383"/>
      <c r="O17" s="760" t="s">
        <v>73</v>
      </c>
      <c r="P17" s="760"/>
      <c r="Q17" s="351"/>
      <c r="R17" s="413" t="s">
        <v>74</v>
      </c>
      <c r="S17" s="367"/>
      <c r="T17" s="370"/>
      <c r="U17" s="180"/>
      <c r="V17" s="180"/>
      <c r="W17" s="180"/>
      <c r="X17" s="181"/>
    </row>
    <row r="18" spans="1:24" s="182" customFormat="1" ht="15" customHeight="1" x14ac:dyDescent="0.2">
      <c r="A18" s="360"/>
      <c r="B18" s="367"/>
      <c r="C18" s="366"/>
      <c r="D18" s="367"/>
      <c r="E18" s="368"/>
      <c r="F18" s="368"/>
      <c r="G18" s="368"/>
      <c r="H18" s="368"/>
      <c r="I18" s="368"/>
      <c r="J18" s="367"/>
      <c r="K18" s="366"/>
      <c r="L18" s="366"/>
      <c r="M18" s="401"/>
      <c r="N18" s="366"/>
      <c r="O18" s="400"/>
      <c r="P18" s="400"/>
      <c r="Q18" s="369"/>
      <c r="R18" s="369"/>
      <c r="S18" s="367"/>
      <c r="T18" s="370"/>
      <c r="U18" s="180"/>
      <c r="V18" s="180"/>
      <c r="W18" s="180"/>
      <c r="X18" s="181"/>
    </row>
    <row r="19" spans="1:24" s="182" customFormat="1" ht="15" customHeight="1" thickBot="1" x14ac:dyDescent="0.25">
      <c r="A19" s="360"/>
      <c r="B19" s="367"/>
      <c r="C19" s="764" t="s">
        <v>371</v>
      </c>
      <c r="D19" s="765"/>
      <c r="E19" s="765"/>
      <c r="F19" s="765"/>
      <c r="G19" s="765"/>
      <c r="H19" s="765"/>
      <c r="I19" s="765"/>
      <c r="J19" s="367"/>
      <c r="K19" s="388"/>
      <c r="L19" s="389"/>
      <c r="M19" s="397" t="s">
        <v>285</v>
      </c>
      <c r="N19" s="385"/>
      <c r="O19" s="399" t="s">
        <v>370</v>
      </c>
      <c r="P19" s="399"/>
      <c r="Q19" s="369"/>
      <c r="R19" s="373"/>
      <c r="S19" s="367"/>
      <c r="T19" s="370"/>
      <c r="U19" s="180"/>
      <c r="V19" s="180"/>
      <c r="W19" s="180"/>
      <c r="X19" s="181"/>
    </row>
    <row r="20" spans="1:24" s="182" customFormat="1" ht="15" customHeight="1" thickBot="1" x14ac:dyDescent="0.3">
      <c r="A20" s="360"/>
      <c r="B20" s="367"/>
      <c r="C20" s="742"/>
      <c r="D20" s="742"/>
      <c r="E20" s="742"/>
      <c r="F20" s="742"/>
      <c r="G20" s="742"/>
      <c r="H20" s="742"/>
      <c r="I20" s="742"/>
      <c r="J20" s="367"/>
      <c r="K20" s="388"/>
      <c r="L20" s="389"/>
      <c r="M20" s="398" t="s">
        <v>368</v>
      </c>
      <c r="N20" s="383"/>
      <c r="O20" s="761" t="s">
        <v>593</v>
      </c>
      <c r="P20" s="762"/>
      <c r="Q20" s="367"/>
      <c r="R20" s="373"/>
      <c r="S20" s="367"/>
      <c r="T20" s="370"/>
      <c r="X20" s="183"/>
    </row>
    <row r="21" spans="1:24" s="182" customFormat="1" ht="15" customHeight="1" x14ac:dyDescent="0.2">
      <c r="A21" s="360"/>
      <c r="B21" s="367"/>
      <c r="C21" s="766" t="s">
        <v>374</v>
      </c>
      <c r="D21" s="767"/>
      <c r="E21" s="767"/>
      <c r="F21" s="767"/>
      <c r="G21" s="767"/>
      <c r="H21" s="767"/>
      <c r="I21" s="768"/>
      <c r="J21" s="184"/>
      <c r="K21" s="224"/>
      <c r="L21" s="384"/>
      <c r="M21" s="223" t="s">
        <v>282</v>
      </c>
      <c r="N21" s="383"/>
      <c r="O21" s="758">
        <f>IF(O20="Row",14295,11755)</f>
        <v>11755</v>
      </c>
      <c r="P21" s="759"/>
      <c r="Q21" s="364"/>
      <c r="R21" s="371">
        <f>SUM(K21*O21)</f>
        <v>0</v>
      </c>
      <c r="S21" s="367"/>
      <c r="T21" s="370"/>
      <c r="U21" s="184"/>
      <c r="V21" s="184"/>
      <c r="W21" s="184"/>
      <c r="X21" s="183"/>
    </row>
    <row r="22" spans="1:24" s="182" customFormat="1" ht="15" customHeight="1" x14ac:dyDescent="0.2">
      <c r="A22" s="360"/>
      <c r="B22" s="367"/>
      <c r="C22" s="739" t="s">
        <v>283</v>
      </c>
      <c r="D22" s="740"/>
      <c r="E22" s="740"/>
      <c r="F22" s="740"/>
      <c r="G22" s="740"/>
      <c r="H22" s="740"/>
      <c r="I22" s="741"/>
      <c r="J22" s="364"/>
      <c r="K22" s="224"/>
      <c r="L22" s="384"/>
      <c r="M22" s="223" t="s">
        <v>281</v>
      </c>
      <c r="N22" s="383"/>
      <c r="O22" s="731">
        <f>IF(O20="Row",16780,13035)</f>
        <v>13035</v>
      </c>
      <c r="P22" s="732"/>
      <c r="Q22" s="364"/>
      <c r="R22" s="371">
        <f>SUM(K22*O22)</f>
        <v>0</v>
      </c>
      <c r="S22" s="367"/>
      <c r="T22" s="370"/>
      <c r="U22" s="184"/>
      <c r="V22" s="184"/>
      <c r="W22" s="184"/>
      <c r="X22" s="183"/>
    </row>
    <row r="23" spans="1:24" s="182" customFormat="1" ht="15" customHeight="1" x14ac:dyDescent="0.2">
      <c r="A23" s="360"/>
      <c r="B23" s="367"/>
      <c r="C23" s="739" t="s">
        <v>373</v>
      </c>
      <c r="D23" s="740"/>
      <c r="E23" s="740"/>
      <c r="F23" s="740"/>
      <c r="G23" s="740"/>
      <c r="H23" s="740"/>
      <c r="I23" s="741"/>
      <c r="J23" s="364"/>
      <c r="K23" s="224"/>
      <c r="L23" s="384"/>
      <c r="M23" s="223" t="s">
        <v>279</v>
      </c>
      <c r="N23" s="383"/>
      <c r="O23" s="731">
        <f>IF(O20="Row",18557,14810)</f>
        <v>14810</v>
      </c>
      <c r="P23" s="732"/>
      <c r="Q23" s="364"/>
      <c r="R23" s="371">
        <f>SUM(K23*O23)</f>
        <v>0</v>
      </c>
      <c r="S23" s="367"/>
      <c r="T23" s="370"/>
      <c r="U23" s="184"/>
      <c r="V23" s="184"/>
      <c r="W23" s="184"/>
      <c r="X23" s="183"/>
    </row>
    <row r="24" spans="1:24" s="182" customFormat="1" ht="15" customHeight="1" x14ac:dyDescent="0.2">
      <c r="A24" s="360"/>
      <c r="B24" s="367"/>
      <c r="C24" s="739" t="s">
        <v>280</v>
      </c>
      <c r="D24" s="740"/>
      <c r="E24" s="740"/>
      <c r="F24" s="740"/>
      <c r="G24" s="740"/>
      <c r="H24" s="740"/>
      <c r="I24" s="741"/>
      <c r="J24" s="364"/>
      <c r="K24" s="224"/>
      <c r="L24" s="384"/>
      <c r="M24" s="223" t="s">
        <v>277</v>
      </c>
      <c r="N24" s="383"/>
      <c r="O24" s="731">
        <f>IF(O20="Row",22110,18365)</f>
        <v>18365</v>
      </c>
      <c r="P24" s="732"/>
      <c r="Q24" s="364"/>
      <c r="R24" s="371">
        <f>SUM(K24*O24)</f>
        <v>0</v>
      </c>
      <c r="S24" s="367"/>
      <c r="T24" s="370"/>
      <c r="U24" s="184"/>
      <c r="V24" s="184"/>
      <c r="W24" s="184"/>
      <c r="X24" s="183"/>
    </row>
    <row r="25" spans="1:24" s="182" customFormat="1" ht="15" customHeight="1" thickBot="1" x14ac:dyDescent="0.25">
      <c r="A25" s="360"/>
      <c r="B25" s="367"/>
      <c r="C25" s="739" t="s">
        <v>278</v>
      </c>
      <c r="D25" s="740"/>
      <c r="E25" s="740"/>
      <c r="F25" s="740"/>
      <c r="G25" s="740"/>
      <c r="H25" s="740"/>
      <c r="I25" s="741"/>
      <c r="J25" s="364"/>
      <c r="K25" s="222"/>
      <c r="L25" s="384"/>
      <c r="M25" s="221" t="s">
        <v>275</v>
      </c>
      <c r="N25" s="383"/>
      <c r="O25" s="737">
        <f>IF(O20="Row",25665,21915)</f>
        <v>21915</v>
      </c>
      <c r="P25" s="738"/>
      <c r="Q25" s="364"/>
      <c r="R25" s="371">
        <f>SUM(K25*O25)</f>
        <v>0</v>
      </c>
      <c r="S25" s="367"/>
      <c r="T25" s="370"/>
      <c r="U25" s="184"/>
      <c r="V25" s="184"/>
      <c r="W25" s="184"/>
      <c r="X25" s="183"/>
    </row>
    <row r="26" spans="1:24" s="182" customFormat="1" ht="15" customHeight="1" x14ac:dyDescent="0.2">
      <c r="A26" s="360"/>
      <c r="B26" s="367"/>
      <c r="C26" s="739" t="s">
        <v>276</v>
      </c>
      <c r="D26" s="740"/>
      <c r="E26" s="740"/>
      <c r="F26" s="740"/>
      <c r="G26" s="740"/>
      <c r="H26" s="740"/>
      <c r="I26" s="741"/>
      <c r="J26" s="364"/>
      <c r="K26" s="393" t="s">
        <v>273</v>
      </c>
      <c r="L26" s="392"/>
      <c r="M26" s="735" t="s">
        <v>272</v>
      </c>
      <c r="N26" s="736"/>
      <c r="O26" s="736"/>
      <c r="P26" s="220"/>
      <c r="Q26" s="364"/>
      <c r="R26" s="372"/>
      <c r="S26" s="367"/>
      <c r="T26" s="370"/>
      <c r="U26" s="184"/>
      <c r="V26" s="184"/>
      <c r="W26" s="184"/>
      <c r="X26" s="183"/>
    </row>
    <row r="27" spans="1:24" s="182" customFormat="1" ht="15" customHeight="1" thickBot="1" x14ac:dyDescent="0.25">
      <c r="A27" s="360"/>
      <c r="B27" s="367"/>
      <c r="C27" s="747" t="s">
        <v>274</v>
      </c>
      <c r="D27" s="748"/>
      <c r="E27" s="748"/>
      <c r="F27" s="748"/>
      <c r="G27" s="748"/>
      <c r="H27" s="748"/>
      <c r="I27" s="749"/>
      <c r="J27" s="364"/>
      <c r="K27" s="394" t="s">
        <v>271</v>
      </c>
      <c r="L27" s="392"/>
      <c r="M27" s="733" t="s">
        <v>270</v>
      </c>
      <c r="N27" s="734"/>
      <c r="O27" s="734"/>
      <c r="P27" s="435"/>
      <c r="Q27" s="364"/>
      <c r="R27" s="372"/>
      <c r="S27" s="367"/>
      <c r="T27" s="370"/>
      <c r="U27" s="184"/>
      <c r="V27" s="184"/>
      <c r="W27" s="184"/>
      <c r="X27" s="183"/>
    </row>
    <row r="28" spans="1:24" s="182" customFormat="1" ht="15" customHeight="1" x14ac:dyDescent="0.2">
      <c r="A28" s="360"/>
      <c r="B28" s="367"/>
      <c r="C28" s="363"/>
      <c r="D28" s="364"/>
      <c r="E28" s="365"/>
      <c r="F28" s="365"/>
      <c r="G28" s="365"/>
      <c r="H28" s="365"/>
      <c r="I28" s="365"/>
      <c r="J28" s="364"/>
      <c r="L28" s="390"/>
      <c r="M28" s="437" t="s">
        <v>369</v>
      </c>
      <c r="N28" s="391"/>
      <c r="O28" s="391"/>
      <c r="P28" s="391"/>
      <c r="Q28" s="364"/>
      <c r="R28" s="372"/>
      <c r="S28" s="367"/>
      <c r="T28" s="370"/>
      <c r="U28" s="184"/>
      <c r="V28" s="184"/>
      <c r="W28" s="184"/>
      <c r="X28" s="183"/>
    </row>
    <row r="29" spans="1:24" s="182" customFormat="1" ht="30.6" customHeight="1" x14ac:dyDescent="0.2">
      <c r="A29" s="360"/>
      <c r="B29" s="367"/>
      <c r="C29" s="363"/>
      <c r="D29" s="364"/>
      <c r="E29" s="365"/>
      <c r="F29" s="365"/>
      <c r="G29" s="365"/>
      <c r="H29" s="365"/>
      <c r="I29" s="365"/>
      <c r="J29" s="364"/>
      <c r="K29" s="375"/>
      <c r="L29" s="375"/>
      <c r="M29" s="375"/>
      <c r="N29" s="375"/>
      <c r="O29" s="375"/>
      <c r="P29" s="375"/>
      <c r="Q29" s="364"/>
      <c r="R29" s="367"/>
      <c r="S29" s="367"/>
      <c r="T29" s="370"/>
      <c r="U29" s="184"/>
      <c r="V29" s="184"/>
      <c r="W29" s="184"/>
      <c r="X29" s="183"/>
    </row>
    <row r="30" spans="1:24" s="182" customFormat="1" ht="15" customHeight="1" thickBot="1" x14ac:dyDescent="0.25">
      <c r="A30" s="360"/>
      <c r="B30" s="367"/>
      <c r="C30" s="751" t="s">
        <v>372</v>
      </c>
      <c r="D30" s="752"/>
      <c r="E30" s="752"/>
      <c r="F30" s="752"/>
      <c r="G30" s="752"/>
      <c r="H30" s="752"/>
      <c r="I30" s="752"/>
      <c r="J30" s="367"/>
      <c r="K30" s="388"/>
      <c r="L30" s="389"/>
      <c r="M30" s="397" t="s">
        <v>285</v>
      </c>
      <c r="N30" s="385"/>
      <c r="O30" s="386" t="s">
        <v>370</v>
      </c>
      <c r="P30" s="386"/>
      <c r="Q30" s="386"/>
      <c r="R30" s="387"/>
      <c r="S30" s="367"/>
      <c r="T30" s="370"/>
      <c r="U30" s="180"/>
      <c r="V30" s="180"/>
      <c r="W30" s="180"/>
      <c r="X30" s="181"/>
    </row>
    <row r="31" spans="1:24" s="182" customFormat="1" ht="15" customHeight="1" thickBot="1" x14ac:dyDescent="0.3">
      <c r="A31" s="360"/>
      <c r="B31" s="367"/>
      <c r="C31" s="742"/>
      <c r="D31" s="742"/>
      <c r="E31" s="742"/>
      <c r="F31" s="742"/>
      <c r="G31" s="742"/>
      <c r="H31" s="742"/>
      <c r="I31" s="742"/>
      <c r="J31" s="367"/>
      <c r="K31" s="388"/>
      <c r="L31" s="389"/>
      <c r="M31" s="398" t="s">
        <v>368</v>
      </c>
      <c r="N31" s="383"/>
      <c r="O31" s="756" t="s">
        <v>284</v>
      </c>
      <c r="P31" s="757"/>
      <c r="Q31" s="367"/>
      <c r="R31" s="387"/>
      <c r="S31" s="367"/>
      <c r="T31" s="370"/>
      <c r="X31" s="183"/>
    </row>
    <row r="32" spans="1:24" s="182" customFormat="1" ht="15" customHeight="1" x14ac:dyDescent="0.2">
      <c r="A32" s="360"/>
      <c r="B32" s="367"/>
      <c r="C32" s="753" t="s">
        <v>283</v>
      </c>
      <c r="D32" s="754"/>
      <c r="E32" s="754"/>
      <c r="F32" s="754"/>
      <c r="G32" s="754"/>
      <c r="H32" s="754"/>
      <c r="I32" s="755"/>
      <c r="J32" s="364"/>
      <c r="K32" s="224"/>
      <c r="L32" s="389"/>
      <c r="M32" s="223" t="s">
        <v>282</v>
      </c>
      <c r="N32" s="383"/>
      <c r="O32" s="758">
        <f>IF(O31="Row",3165,3695)</f>
        <v>3165</v>
      </c>
      <c r="P32" s="759"/>
      <c r="Q32" s="364"/>
      <c r="R32" s="371">
        <f>SUM(K32*O32)</f>
        <v>0</v>
      </c>
      <c r="S32" s="367"/>
      <c r="T32" s="370"/>
      <c r="U32" s="184"/>
      <c r="V32" s="184"/>
      <c r="W32" s="184"/>
      <c r="X32" s="183"/>
    </row>
    <row r="33" spans="1:24" s="182" customFormat="1" ht="15" customHeight="1" x14ac:dyDescent="0.2">
      <c r="A33" s="360"/>
      <c r="B33" s="367"/>
      <c r="C33" s="739" t="s">
        <v>373</v>
      </c>
      <c r="D33" s="740"/>
      <c r="E33" s="740"/>
      <c r="F33" s="740"/>
      <c r="G33" s="740"/>
      <c r="H33" s="740"/>
      <c r="I33" s="741"/>
      <c r="J33" s="364"/>
      <c r="K33" s="224"/>
      <c r="L33" s="389"/>
      <c r="M33" s="223" t="s">
        <v>281</v>
      </c>
      <c r="N33" s="383"/>
      <c r="O33" s="731">
        <f>IF(O31="Row",3165,3695)</f>
        <v>3165</v>
      </c>
      <c r="P33" s="732"/>
      <c r="Q33" s="364"/>
      <c r="R33" s="371">
        <f>SUM(K33*O33)</f>
        <v>0</v>
      </c>
      <c r="S33" s="367"/>
      <c r="T33" s="370"/>
      <c r="U33" s="184"/>
      <c r="V33" s="184"/>
      <c r="W33" s="184"/>
      <c r="X33" s="183"/>
    </row>
    <row r="34" spans="1:24" s="182" customFormat="1" ht="15" customHeight="1" x14ac:dyDescent="0.2">
      <c r="A34" s="360"/>
      <c r="B34" s="367"/>
      <c r="C34" s="739" t="s">
        <v>280</v>
      </c>
      <c r="D34" s="740"/>
      <c r="E34" s="740"/>
      <c r="F34" s="740"/>
      <c r="G34" s="740"/>
      <c r="H34" s="740"/>
      <c r="I34" s="741"/>
      <c r="J34" s="364"/>
      <c r="K34" s="224"/>
      <c r="L34" s="389"/>
      <c r="M34" s="223" t="s">
        <v>279</v>
      </c>
      <c r="N34" s="383"/>
      <c r="O34" s="731">
        <f>IF(O31="Row",3435,4225)</f>
        <v>3435</v>
      </c>
      <c r="P34" s="732"/>
      <c r="Q34" s="364"/>
      <c r="R34" s="371">
        <f>SUM(K34*O34)</f>
        <v>0</v>
      </c>
      <c r="S34" s="367"/>
      <c r="T34" s="370"/>
      <c r="U34" s="184"/>
      <c r="V34" s="184"/>
      <c r="W34" s="184"/>
      <c r="X34" s="183"/>
    </row>
    <row r="35" spans="1:24" s="182" customFormat="1" ht="15" customHeight="1" x14ac:dyDescent="0.2">
      <c r="A35" s="360"/>
      <c r="B35" s="367"/>
      <c r="C35" s="739" t="s">
        <v>278</v>
      </c>
      <c r="D35" s="740"/>
      <c r="E35" s="740"/>
      <c r="F35" s="740"/>
      <c r="G35" s="740"/>
      <c r="H35" s="740"/>
      <c r="I35" s="741"/>
      <c r="J35" s="364"/>
      <c r="K35" s="224"/>
      <c r="L35" s="389"/>
      <c r="M35" s="223" t="s">
        <v>277</v>
      </c>
      <c r="N35" s="383"/>
      <c r="O35" s="731">
        <f>IF(O31="Row",3960,4755)</f>
        <v>3960</v>
      </c>
      <c r="P35" s="732"/>
      <c r="Q35" s="364"/>
      <c r="R35" s="371">
        <f>SUM(K35*O35)</f>
        <v>0</v>
      </c>
      <c r="S35" s="367"/>
      <c r="T35" s="370"/>
      <c r="U35" s="184"/>
      <c r="V35" s="184"/>
      <c r="W35" s="184"/>
      <c r="X35" s="183"/>
    </row>
    <row r="36" spans="1:24" s="182" customFormat="1" ht="15" customHeight="1" thickBot="1" x14ac:dyDescent="0.25">
      <c r="A36" s="360"/>
      <c r="B36" s="367"/>
      <c r="C36" s="739" t="s">
        <v>276</v>
      </c>
      <c r="D36" s="740"/>
      <c r="E36" s="740"/>
      <c r="F36" s="740"/>
      <c r="G36" s="740"/>
      <c r="H36" s="740"/>
      <c r="I36" s="741"/>
      <c r="J36" s="364"/>
      <c r="K36" s="222"/>
      <c r="L36" s="389"/>
      <c r="M36" s="221" t="s">
        <v>275</v>
      </c>
      <c r="N36" s="383"/>
      <c r="O36" s="737">
        <f>IF(O31="Row",4490,5280)</f>
        <v>4490</v>
      </c>
      <c r="P36" s="738"/>
      <c r="Q36" s="364"/>
      <c r="R36" s="371">
        <f>SUM(K36*O36)</f>
        <v>0</v>
      </c>
      <c r="S36" s="367"/>
      <c r="T36" s="370"/>
      <c r="U36" s="184"/>
      <c r="V36" s="184"/>
      <c r="W36" s="184"/>
      <c r="X36" s="183"/>
    </row>
    <row r="37" spans="1:24" s="182" customFormat="1" ht="15" customHeight="1" x14ac:dyDescent="0.2">
      <c r="A37" s="360"/>
      <c r="B37" s="367"/>
      <c r="C37" s="747" t="s">
        <v>274</v>
      </c>
      <c r="D37" s="748"/>
      <c r="E37" s="748"/>
      <c r="F37" s="748"/>
      <c r="G37" s="748"/>
      <c r="H37" s="748"/>
      <c r="I37" s="749"/>
      <c r="J37" s="364"/>
      <c r="K37" s="393" t="s">
        <v>273</v>
      </c>
      <c r="L37" s="392"/>
      <c r="M37" s="735" t="s">
        <v>272</v>
      </c>
      <c r="N37" s="736"/>
      <c r="O37" s="736"/>
      <c r="P37" s="220"/>
      <c r="Q37" s="364"/>
      <c r="R37" s="372"/>
      <c r="S37" s="367"/>
      <c r="T37" s="370"/>
      <c r="U37" s="184"/>
      <c r="V37" s="184"/>
      <c r="W37" s="184"/>
      <c r="X37" s="183"/>
    </row>
    <row r="38" spans="1:24" s="182" customFormat="1" ht="15" customHeight="1" thickBot="1" x14ac:dyDescent="0.25">
      <c r="A38" s="360"/>
      <c r="B38" s="367"/>
      <c r="C38" s="750"/>
      <c r="D38" s="750"/>
      <c r="E38" s="750"/>
      <c r="F38" s="750"/>
      <c r="G38" s="750"/>
      <c r="H38" s="750"/>
      <c r="I38" s="750"/>
      <c r="J38" s="364"/>
      <c r="K38" s="394" t="s">
        <v>271</v>
      </c>
      <c r="L38" s="392"/>
      <c r="M38" s="733" t="s">
        <v>270</v>
      </c>
      <c r="N38" s="734"/>
      <c r="O38" s="734"/>
      <c r="P38" s="435"/>
      <c r="Q38" s="364"/>
      <c r="R38" s="372"/>
      <c r="S38" s="367"/>
      <c r="T38" s="370"/>
      <c r="U38" s="184"/>
      <c r="V38" s="184"/>
      <c r="W38" s="184"/>
      <c r="X38" s="183"/>
    </row>
    <row r="39" spans="1:24" s="182" customFormat="1" ht="15" customHeight="1" x14ac:dyDescent="0.2">
      <c r="A39" s="360"/>
      <c r="B39" s="367"/>
      <c r="C39" s="363"/>
      <c r="D39" s="364"/>
      <c r="E39" s="365"/>
      <c r="F39" s="365"/>
      <c r="G39" s="365"/>
      <c r="H39" s="365"/>
      <c r="I39" s="365"/>
      <c r="J39" s="364"/>
      <c r="L39" s="390"/>
      <c r="M39" s="437" t="s">
        <v>369</v>
      </c>
      <c r="N39" s="391"/>
      <c r="O39" s="391"/>
      <c r="P39" s="391"/>
      <c r="Q39" s="364"/>
      <c r="R39" s="372"/>
      <c r="S39" s="367"/>
      <c r="T39" s="370"/>
      <c r="U39" s="184"/>
      <c r="V39" s="184"/>
      <c r="W39" s="184"/>
      <c r="X39" s="183"/>
    </row>
    <row r="40" spans="1:24" s="182" customFormat="1" ht="15" customHeight="1" x14ac:dyDescent="0.2">
      <c r="A40" s="360"/>
      <c r="B40" s="367"/>
      <c r="C40" s="363"/>
      <c r="D40" s="364"/>
      <c r="E40" s="365"/>
      <c r="F40" s="365"/>
      <c r="G40" s="365"/>
      <c r="H40" s="365"/>
      <c r="I40" s="365"/>
      <c r="J40" s="364"/>
      <c r="K40" s="388"/>
      <c r="L40" s="390"/>
      <c r="M40" s="390"/>
      <c r="N40" s="390"/>
      <c r="O40" s="390"/>
      <c r="P40" s="390"/>
      <c r="Q40" s="364"/>
      <c r="R40" s="372"/>
      <c r="S40" s="367"/>
      <c r="T40" s="370"/>
      <c r="U40" s="184"/>
      <c r="V40" s="184"/>
      <c r="W40" s="184"/>
      <c r="X40" s="183"/>
    </row>
    <row r="41" spans="1:24" s="4" customFormat="1" ht="18.75" customHeight="1" x14ac:dyDescent="0.25">
      <c r="A41" s="361"/>
      <c r="B41" s="132"/>
      <c r="C41" s="721" t="s">
        <v>65</v>
      </c>
      <c r="D41" s="721"/>
      <c r="E41" s="721"/>
      <c r="F41" s="721"/>
      <c r="G41" s="721"/>
      <c r="H41" s="721"/>
      <c r="I41" s="721"/>
      <c r="J41" s="721"/>
      <c r="K41" s="721"/>
      <c r="L41" s="721"/>
      <c r="M41" s="721"/>
      <c r="N41" s="395"/>
      <c r="O41" s="743" t="s">
        <v>63</v>
      </c>
      <c r="P41" s="744"/>
      <c r="Q41" s="373"/>
      <c r="R41" s="133">
        <f>SUM(R21+R22+R23+R24+R25+R32+R33+R34+R35+R36)</f>
        <v>0</v>
      </c>
      <c r="S41" s="132"/>
      <c r="T41" s="374"/>
      <c r="X41" s="185"/>
    </row>
    <row r="42" spans="1:24" s="4" customFormat="1" ht="22.15" customHeight="1" x14ac:dyDescent="0.2">
      <c r="A42" s="361"/>
      <c r="B42" s="132"/>
      <c r="C42" s="745" t="s">
        <v>609</v>
      </c>
      <c r="D42" s="745"/>
      <c r="E42" s="746"/>
      <c r="F42" s="745"/>
      <c r="G42" s="745"/>
      <c r="H42" s="745"/>
      <c r="I42" s="745"/>
      <c r="J42" s="745"/>
      <c r="K42" s="745"/>
      <c r="L42" s="745"/>
      <c r="M42" s="745"/>
      <c r="N42" s="396"/>
      <c r="O42" s="743" t="s">
        <v>31</v>
      </c>
      <c r="P42" s="744"/>
      <c r="Q42" s="373"/>
      <c r="R42" s="133">
        <f>SUM(R41*15%)</f>
        <v>0</v>
      </c>
      <c r="S42" s="132"/>
      <c r="T42" s="374"/>
      <c r="X42" s="436"/>
    </row>
    <row r="43" spans="1:24" s="4" customFormat="1" ht="20.25" customHeight="1" x14ac:dyDescent="0.2">
      <c r="A43" s="361"/>
      <c r="B43" s="132"/>
      <c r="C43" s="745"/>
      <c r="D43" s="745"/>
      <c r="E43" s="745"/>
      <c r="F43" s="745"/>
      <c r="G43" s="745"/>
      <c r="H43" s="745"/>
      <c r="I43" s="745"/>
      <c r="J43" s="745"/>
      <c r="K43" s="745"/>
      <c r="L43" s="745"/>
      <c r="M43" s="745"/>
      <c r="N43" s="396"/>
      <c r="O43" s="743" t="s">
        <v>64</v>
      </c>
      <c r="P43" s="744"/>
      <c r="Q43" s="373"/>
      <c r="R43" s="133">
        <f>SUM(R41:R42)</f>
        <v>0</v>
      </c>
      <c r="S43" s="132"/>
      <c r="T43" s="374"/>
      <c r="X43" s="185"/>
    </row>
    <row r="44" spans="1:24" ht="18.75" customHeight="1" x14ac:dyDescent="0.25">
      <c r="A44" s="186"/>
      <c r="B44" s="74"/>
      <c r="C44" s="74"/>
      <c r="D44" s="74"/>
      <c r="E44" s="74"/>
      <c r="F44" s="74"/>
      <c r="G44" s="74"/>
      <c r="H44" s="74"/>
      <c r="I44" s="74"/>
      <c r="J44" s="74"/>
      <c r="K44" s="94"/>
      <c r="L44" s="94"/>
      <c r="M44" s="94"/>
      <c r="N44" s="94"/>
      <c r="O44" s="97"/>
      <c r="P44" s="103"/>
      <c r="Q44" s="103"/>
      <c r="R44" s="97"/>
      <c r="S44" s="74"/>
      <c r="T44" s="257"/>
    </row>
    <row r="45" spans="1:24" ht="8.1" customHeight="1" x14ac:dyDescent="0.25">
      <c r="A45" s="186"/>
      <c r="B45" s="74"/>
      <c r="C45" s="74"/>
      <c r="D45" s="74"/>
      <c r="E45" s="74"/>
      <c r="F45" s="74"/>
      <c r="G45" s="74"/>
      <c r="H45" s="74"/>
      <c r="I45" s="74"/>
      <c r="J45" s="74"/>
      <c r="K45" s="94"/>
      <c r="L45" s="94"/>
      <c r="M45" s="94"/>
      <c r="N45" s="94"/>
      <c r="O45" s="97"/>
      <c r="P45" s="103"/>
      <c r="Q45" s="103"/>
      <c r="R45" s="97"/>
      <c r="S45" s="74"/>
      <c r="T45" s="257"/>
    </row>
    <row r="46" spans="1:24" s="5" customFormat="1" ht="20.100000000000001" customHeight="1" x14ac:dyDescent="0.25">
      <c r="A46" s="362"/>
      <c r="B46" s="269"/>
      <c r="C46" s="567" t="str">
        <f>Summary!B62</f>
        <v>SUBMIT COMPLETED ORDER FORMS TO michelle@exposolutions.co.za</v>
      </c>
      <c r="D46" s="567"/>
      <c r="E46" s="567"/>
      <c r="F46" s="567"/>
      <c r="G46" s="567"/>
      <c r="H46" s="567"/>
      <c r="I46" s="567"/>
      <c r="J46" s="567"/>
      <c r="K46" s="567"/>
      <c r="L46" s="567"/>
      <c r="M46" s="567"/>
      <c r="N46" s="567"/>
      <c r="O46" s="567"/>
      <c r="P46" s="567"/>
      <c r="Q46" s="567"/>
      <c r="R46" s="567"/>
      <c r="S46" s="84"/>
      <c r="T46" s="277"/>
      <c r="X46" s="218"/>
    </row>
    <row r="47" spans="1:24" s="5" customFormat="1" ht="8.1" customHeight="1" x14ac:dyDescent="0.25">
      <c r="A47" s="275"/>
      <c r="B47" s="71"/>
      <c r="C47" s="71"/>
      <c r="D47" s="71"/>
      <c r="E47" s="71"/>
      <c r="F47" s="71"/>
      <c r="G47" s="71"/>
      <c r="H47" s="71"/>
      <c r="I47" s="71"/>
      <c r="J47" s="71"/>
      <c r="K47" s="71"/>
      <c r="L47" s="71"/>
      <c r="M47" s="71"/>
      <c r="N47" s="71"/>
      <c r="O47" s="77"/>
      <c r="P47" s="71"/>
      <c r="Q47" s="71"/>
      <c r="R47" s="71"/>
      <c r="S47" s="71"/>
      <c r="T47" s="276"/>
      <c r="X47" s="218"/>
    </row>
    <row r="48" spans="1:24" s="5" customFormat="1" ht="36" customHeight="1" x14ac:dyDescent="0.25">
      <c r="A48" s="275"/>
      <c r="B48" s="269"/>
      <c r="C48" s="587" t="s">
        <v>607</v>
      </c>
      <c r="D48" s="588"/>
      <c r="E48" s="588"/>
      <c r="F48" s="588"/>
      <c r="G48" s="588"/>
      <c r="H48" s="588"/>
      <c r="I48" s="588"/>
      <c r="J48" s="588"/>
      <c r="K48" s="588"/>
      <c r="L48" s="588"/>
      <c r="M48" s="588"/>
      <c r="N48" s="588"/>
      <c r="O48" s="588"/>
      <c r="P48" s="588"/>
      <c r="Q48" s="588"/>
      <c r="R48" s="589"/>
      <c r="S48" s="299"/>
      <c r="T48" s="276"/>
      <c r="X48" s="218"/>
    </row>
    <row r="49" spans="1:24" s="5" customFormat="1" ht="8.1" customHeight="1" x14ac:dyDescent="0.25">
      <c r="A49" s="275"/>
      <c r="B49" s="71"/>
      <c r="C49" s="108"/>
      <c r="D49" s="108"/>
      <c r="E49" s="108"/>
      <c r="F49" s="108"/>
      <c r="G49" s="108"/>
      <c r="H49" s="108"/>
      <c r="I49" s="108"/>
      <c r="J49" s="108"/>
      <c r="K49" s="353"/>
      <c r="L49" s="353"/>
      <c r="M49" s="108"/>
      <c r="N49" s="108"/>
      <c r="O49" s="109"/>
      <c r="P49" s="108"/>
      <c r="Q49" s="108"/>
      <c r="R49" s="108"/>
      <c r="S49" s="71"/>
      <c r="T49" s="276"/>
      <c r="X49" s="218"/>
    </row>
    <row r="50" spans="1:24" s="5" customFormat="1" ht="15" customHeight="1" x14ac:dyDescent="0.25">
      <c r="A50" s="275"/>
      <c r="B50" s="110" t="str">
        <f>'T''s &amp; C''s'!B41</f>
        <v>ISAG 2023  I   2-7 JULY 2023   I   CTICC, CAPE TOWN, SOUTH AFRICA</v>
      </c>
      <c r="C50" s="111"/>
      <c r="D50" s="111"/>
      <c r="E50" s="111"/>
      <c r="F50" s="111"/>
      <c r="G50" s="111"/>
      <c r="H50" s="111"/>
      <c r="I50" s="111"/>
      <c r="J50" s="112"/>
      <c r="K50" s="112"/>
      <c r="L50" s="112"/>
      <c r="M50" s="112"/>
      <c r="N50" s="112"/>
      <c r="O50" s="113"/>
      <c r="P50" s="112"/>
      <c r="Q50" s="112"/>
      <c r="R50" s="527" t="s">
        <v>222</v>
      </c>
      <c r="S50" s="528"/>
      <c r="T50" s="276"/>
      <c r="X50" s="218"/>
    </row>
    <row r="51" spans="1:24" s="5" customFormat="1" ht="15" customHeight="1" x14ac:dyDescent="0.5">
      <c r="A51" s="275"/>
      <c r="B51" s="570" t="s">
        <v>35</v>
      </c>
      <c r="C51" s="571"/>
      <c r="D51" s="571"/>
      <c r="E51" s="571"/>
      <c r="F51" s="114"/>
      <c r="G51" s="114"/>
      <c r="H51" s="114"/>
      <c r="I51" s="114"/>
      <c r="J51" s="114"/>
      <c r="K51" s="114"/>
      <c r="L51" s="114"/>
      <c r="M51" s="114"/>
      <c r="N51" s="114"/>
      <c r="O51" s="115"/>
      <c r="P51" s="116"/>
      <c r="Q51" s="116"/>
      <c r="R51" s="529"/>
      <c r="S51" s="530"/>
      <c r="T51" s="276"/>
      <c r="X51" s="218"/>
    </row>
    <row r="52" spans="1:24" ht="9.6" customHeight="1" thickBot="1" x14ac:dyDescent="0.3">
      <c r="A52" s="354"/>
      <c r="B52" s="355"/>
      <c r="C52" s="355"/>
      <c r="D52" s="355"/>
      <c r="E52" s="355"/>
      <c r="F52" s="355"/>
      <c r="G52" s="355"/>
      <c r="H52" s="355"/>
      <c r="I52" s="355"/>
      <c r="J52" s="355"/>
      <c r="K52" s="356"/>
      <c r="L52" s="356"/>
      <c r="M52" s="356"/>
      <c r="N52" s="356"/>
      <c r="O52" s="357"/>
      <c r="P52" s="358"/>
      <c r="Q52" s="358"/>
      <c r="R52" s="357"/>
      <c r="S52" s="355"/>
      <c r="T52" s="359"/>
    </row>
  </sheetData>
  <sheetProtection algorithmName="SHA-512" hashValue="Dx5NVXTXO8eHSdNYKHRCa7hG9oQ/sqASCTOAgJE4tP+dNORXOI7HicXgGT05iZgDnuF5ELD/ZYWqGGpeK+d2mA==" saltValue="jHCQ680oMaPr16e2rvRxKQ==" spinCount="100000" sheet="1" objects="1" scenarios="1"/>
  <protectedRanges>
    <protectedRange sqref="H2 R3:R6" name="Show Logo"/>
  </protectedRanges>
  <mergeCells count="51">
    <mergeCell ref="C26:I26"/>
    <mergeCell ref="O17:P17"/>
    <mergeCell ref="C20:I20"/>
    <mergeCell ref="O20:P20"/>
    <mergeCell ref="E17:I17"/>
    <mergeCell ref="O21:P21"/>
    <mergeCell ref="O22:P22"/>
    <mergeCell ref="O23:P23"/>
    <mergeCell ref="O24:P24"/>
    <mergeCell ref="O25:P25"/>
    <mergeCell ref="C19:I19"/>
    <mergeCell ref="C21:I21"/>
    <mergeCell ref="C22:I22"/>
    <mergeCell ref="C23:I23"/>
    <mergeCell ref="C24:I24"/>
    <mergeCell ref="C25:I25"/>
    <mergeCell ref="C27:I27"/>
    <mergeCell ref="C30:I30"/>
    <mergeCell ref="C32:I32"/>
    <mergeCell ref="C33:I33"/>
    <mergeCell ref="O31:P31"/>
    <mergeCell ref="O32:P32"/>
    <mergeCell ref="O33:P33"/>
    <mergeCell ref="C34:I34"/>
    <mergeCell ref="R50:S51"/>
    <mergeCell ref="B51:E51"/>
    <mergeCell ref="C31:I31"/>
    <mergeCell ref="O41:P41"/>
    <mergeCell ref="O42:P42"/>
    <mergeCell ref="O43:P43"/>
    <mergeCell ref="C46:R46"/>
    <mergeCell ref="C48:R48"/>
    <mergeCell ref="C35:I35"/>
    <mergeCell ref="C36:I36"/>
    <mergeCell ref="C42:M43"/>
    <mergeCell ref="M38:O38"/>
    <mergeCell ref="C37:I37"/>
    <mergeCell ref="C38:I38"/>
    <mergeCell ref="C41:M41"/>
    <mergeCell ref="O34:P34"/>
    <mergeCell ref="O35:P35"/>
    <mergeCell ref="M27:O27"/>
    <mergeCell ref="M37:O37"/>
    <mergeCell ref="M26:O26"/>
    <mergeCell ref="O36:P36"/>
    <mergeCell ref="C15:S15"/>
    <mergeCell ref="M10:R10"/>
    <mergeCell ref="H2:S6"/>
    <mergeCell ref="B2:F6"/>
    <mergeCell ref="E13:R13"/>
    <mergeCell ref="C14:R14"/>
  </mergeCells>
  <conditionalFormatting sqref="K21:L25">
    <cfRule type="cellIs" dxfId="4" priority="5" operator="greaterThan">
      <formula>0</formula>
    </cfRule>
  </conditionalFormatting>
  <conditionalFormatting sqref="P26:P27">
    <cfRule type="containsText" dxfId="3" priority="4" operator="containsText" text="?">
      <formula>NOT(ISERROR(SEARCH("?",P26)))</formula>
    </cfRule>
  </conditionalFormatting>
  <conditionalFormatting sqref="K32:K36">
    <cfRule type="cellIs" dxfId="2" priority="3" operator="greaterThan">
      <formula>0</formula>
    </cfRule>
  </conditionalFormatting>
  <conditionalFormatting sqref="O31">
    <cfRule type="containsText" dxfId="1" priority="2" operator="containsText" text="?">
      <formula>NOT(ISERROR(SEARCH("?",O31)))</formula>
    </cfRule>
  </conditionalFormatting>
  <conditionalFormatting sqref="P37:P38">
    <cfRule type="containsText" dxfId="0" priority="1" operator="containsText" text="?">
      <formula>NOT(ISERROR(SEARCH("?",P37)))</formula>
    </cfRule>
  </conditionalFormatting>
  <dataValidations count="3">
    <dataValidation allowBlank="1" showInputMessage="1" showErrorMessage="1" promptTitle="Caution!" prompt="Please select your stand type using the drop-down arrow in the YELLOW highlighted box. " sqref="K32:K36" xr:uid="{00000000-0002-0000-0600-000002000000}"/>
    <dataValidation allowBlank="1" showInputMessage="1" showErrorMessage="1" promptTitle="Caution!" prompt="Please select your stand type using the drop-down arrow in the YELLOW highlighted box." sqref="K21:L25" xr:uid="{00000000-0002-0000-0600-000001000000}"/>
    <dataValidation type="list" allowBlank="1" showInputMessage="1" showErrorMessage="1" sqref="O20:P20 O31:P31" xr:uid="{00000000-0002-0000-0600-000000000000}">
      <formula1>"Row,Corner"</formula1>
    </dataValidation>
  </dataValidations>
  <printOptions horizontalCentered="1"/>
  <pageMargins left="0.23622047244094491" right="0.23622047244094491" top="0.23622047244094491" bottom="0.23622047244094491" header="0.31496062992125984" footer="0.31496062992125984"/>
  <pageSetup paperSize="9" scale="68"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9941A-82F7-4C1D-A3CD-9EAC9040EF5F}">
  <sheetPr>
    <tabColor rgb="FF002060"/>
  </sheetPr>
  <dimension ref="A103:V113"/>
  <sheetViews>
    <sheetView view="pageBreakPreview" zoomScale="90" zoomScaleNormal="100" zoomScaleSheetLayoutView="90" workbookViewId="0">
      <selection activeCell="S68" sqref="S68"/>
    </sheetView>
  </sheetViews>
  <sheetFormatPr defaultColWidth="9.140625" defaultRowHeight="15" x14ac:dyDescent="0.25"/>
  <cols>
    <col min="1" max="16384" width="9.140625" style="137"/>
  </cols>
  <sheetData>
    <row r="103" spans="1:22" x14ac:dyDescent="0.25">
      <c r="A103" s="569"/>
      <c r="B103" s="569"/>
      <c r="C103" s="569"/>
      <c r="D103" s="569"/>
      <c r="E103" s="569"/>
      <c r="F103" s="569"/>
      <c r="G103" s="569"/>
      <c r="H103" s="569"/>
      <c r="I103" s="569"/>
      <c r="J103" s="569"/>
      <c r="K103" s="569"/>
      <c r="L103" s="569"/>
      <c r="M103" s="569"/>
      <c r="N103" s="569"/>
      <c r="O103" s="569"/>
      <c r="P103" s="569"/>
      <c r="Q103" s="569"/>
      <c r="R103" s="569"/>
      <c r="S103" s="569"/>
      <c r="T103" s="569"/>
      <c r="U103" s="569"/>
      <c r="V103" s="569"/>
    </row>
    <row r="104" spans="1:22" x14ac:dyDescent="0.25">
      <c r="A104" s="569"/>
      <c r="B104" s="569"/>
      <c r="C104" s="569"/>
      <c r="D104" s="569"/>
      <c r="E104" s="569"/>
      <c r="F104" s="569"/>
      <c r="G104" s="569"/>
      <c r="H104" s="569"/>
      <c r="I104" s="569"/>
      <c r="J104" s="569"/>
      <c r="K104" s="569"/>
      <c r="L104" s="569"/>
      <c r="M104" s="569"/>
      <c r="N104" s="569"/>
      <c r="O104" s="569"/>
      <c r="P104" s="569"/>
      <c r="Q104" s="569"/>
      <c r="R104" s="569"/>
      <c r="S104" s="569"/>
      <c r="T104" s="569"/>
      <c r="U104" s="569"/>
      <c r="V104" s="569"/>
    </row>
    <row r="105" spans="1:22" x14ac:dyDescent="0.25">
      <c r="A105" s="569"/>
      <c r="B105" s="569"/>
      <c r="C105" s="569"/>
      <c r="D105" s="569"/>
      <c r="E105" s="569"/>
      <c r="F105" s="569"/>
      <c r="G105" s="569"/>
      <c r="H105" s="569"/>
      <c r="I105" s="569"/>
      <c r="J105" s="569"/>
      <c r="K105" s="569"/>
      <c r="L105" s="569"/>
      <c r="M105" s="569"/>
      <c r="N105" s="569"/>
      <c r="O105" s="569"/>
      <c r="P105" s="569"/>
      <c r="Q105" s="569"/>
      <c r="R105" s="569"/>
      <c r="S105" s="569"/>
      <c r="T105" s="569"/>
      <c r="U105" s="569"/>
      <c r="V105" s="569"/>
    </row>
    <row r="106" spans="1:22" x14ac:dyDescent="0.25">
      <c r="A106" s="569"/>
      <c r="B106" s="569"/>
      <c r="C106" s="569"/>
      <c r="D106" s="569"/>
      <c r="E106" s="569"/>
      <c r="F106" s="569"/>
      <c r="G106" s="569"/>
      <c r="H106" s="569"/>
      <c r="I106" s="569"/>
      <c r="J106" s="569"/>
      <c r="K106" s="569"/>
      <c r="L106" s="569"/>
      <c r="M106" s="569"/>
      <c r="N106" s="569"/>
      <c r="O106" s="569"/>
      <c r="P106" s="569"/>
      <c r="Q106" s="569"/>
      <c r="R106" s="569"/>
      <c r="S106" s="569"/>
      <c r="T106" s="569"/>
      <c r="U106" s="569"/>
      <c r="V106" s="569"/>
    </row>
    <row r="107" spans="1:22" x14ac:dyDescent="0.25">
      <c r="A107" s="569"/>
      <c r="B107" s="569"/>
      <c r="C107" s="569"/>
      <c r="D107" s="569"/>
      <c r="E107" s="569"/>
      <c r="F107" s="569"/>
      <c r="G107" s="569"/>
      <c r="H107" s="569"/>
      <c r="I107" s="569"/>
      <c r="J107" s="569"/>
      <c r="K107" s="569"/>
      <c r="L107" s="569"/>
      <c r="M107" s="569"/>
      <c r="N107" s="569"/>
      <c r="O107" s="569"/>
      <c r="P107" s="569"/>
      <c r="Q107" s="569"/>
      <c r="R107" s="569"/>
      <c r="S107" s="569"/>
      <c r="T107" s="569"/>
      <c r="U107" s="569"/>
      <c r="V107" s="569"/>
    </row>
    <row r="108" spans="1:22" x14ac:dyDescent="0.25">
      <c r="A108" s="569"/>
      <c r="B108" s="569"/>
      <c r="C108" s="569"/>
      <c r="D108" s="569"/>
      <c r="E108" s="569"/>
      <c r="F108" s="569"/>
      <c r="G108" s="569"/>
      <c r="H108" s="569"/>
      <c r="I108" s="569"/>
      <c r="J108" s="569"/>
      <c r="K108" s="569"/>
      <c r="L108" s="569"/>
      <c r="M108" s="569"/>
      <c r="N108" s="569"/>
      <c r="O108" s="569"/>
      <c r="P108" s="569"/>
      <c r="Q108" s="569"/>
      <c r="R108" s="569"/>
      <c r="S108" s="569"/>
      <c r="T108" s="569"/>
      <c r="U108" s="569"/>
      <c r="V108" s="569"/>
    </row>
    <row r="109" spans="1:22" x14ac:dyDescent="0.25">
      <c r="A109" s="569"/>
      <c r="B109" s="569"/>
      <c r="C109" s="569"/>
      <c r="D109" s="569"/>
      <c r="E109" s="569"/>
      <c r="F109" s="569"/>
      <c r="G109" s="569"/>
      <c r="H109" s="569"/>
      <c r="I109" s="569"/>
      <c r="J109" s="569"/>
      <c r="K109" s="569"/>
      <c r="L109" s="569"/>
      <c r="M109" s="569"/>
      <c r="N109" s="569"/>
      <c r="O109" s="569"/>
      <c r="P109" s="569"/>
      <c r="Q109" s="569"/>
      <c r="R109" s="569"/>
      <c r="S109" s="569"/>
      <c r="T109" s="569"/>
      <c r="U109" s="569"/>
      <c r="V109" s="569"/>
    </row>
    <row r="110" spans="1:22" x14ac:dyDescent="0.25">
      <c r="A110" s="569"/>
      <c r="B110" s="569"/>
      <c r="C110" s="569"/>
      <c r="D110" s="569"/>
      <c r="E110" s="569"/>
      <c r="F110" s="569"/>
      <c r="G110" s="569"/>
      <c r="H110" s="569"/>
      <c r="I110" s="569"/>
      <c r="J110" s="569"/>
      <c r="K110" s="569"/>
      <c r="L110" s="569"/>
      <c r="M110" s="569"/>
      <c r="N110" s="569"/>
      <c r="O110" s="569"/>
      <c r="P110" s="569"/>
      <c r="Q110" s="569"/>
      <c r="R110" s="569"/>
      <c r="S110" s="569"/>
      <c r="T110" s="569"/>
      <c r="U110" s="569"/>
      <c r="V110" s="569"/>
    </row>
    <row r="111" spans="1:22" x14ac:dyDescent="0.25">
      <c r="A111" s="569"/>
      <c r="B111" s="569"/>
      <c r="C111" s="569"/>
      <c r="D111" s="569"/>
      <c r="E111" s="569"/>
      <c r="F111" s="569"/>
      <c r="G111" s="569"/>
      <c r="H111" s="569"/>
      <c r="I111" s="569"/>
      <c r="J111" s="569"/>
      <c r="K111" s="569"/>
      <c r="L111" s="569"/>
      <c r="M111" s="569"/>
      <c r="N111" s="569"/>
      <c r="O111" s="569"/>
      <c r="P111" s="569"/>
      <c r="Q111" s="569"/>
      <c r="R111" s="569"/>
      <c r="S111" s="569"/>
      <c r="T111" s="569"/>
      <c r="U111" s="569"/>
      <c r="V111" s="569"/>
    </row>
    <row r="112" spans="1:22" x14ac:dyDescent="0.25">
      <c r="A112" s="569"/>
      <c r="B112" s="569"/>
      <c r="C112" s="569"/>
      <c r="D112" s="569"/>
      <c r="E112" s="569"/>
      <c r="F112" s="569"/>
      <c r="G112" s="569"/>
      <c r="H112" s="569"/>
      <c r="I112" s="569"/>
      <c r="J112" s="569"/>
      <c r="K112" s="569"/>
      <c r="L112" s="569"/>
      <c r="M112" s="569"/>
      <c r="N112" s="569"/>
      <c r="O112" s="569"/>
      <c r="P112" s="569"/>
      <c r="Q112" s="569"/>
      <c r="R112" s="569"/>
      <c r="S112" s="569"/>
      <c r="T112" s="569"/>
      <c r="U112" s="569"/>
      <c r="V112" s="569"/>
    </row>
    <row r="113" spans="1:22" x14ac:dyDescent="0.25">
      <c r="A113" s="569"/>
      <c r="B113" s="569"/>
      <c r="C113" s="569"/>
      <c r="D113" s="569"/>
      <c r="E113" s="569"/>
      <c r="F113" s="569"/>
      <c r="G113" s="569"/>
      <c r="H113" s="569"/>
      <c r="I113" s="569"/>
      <c r="J113" s="569"/>
      <c r="K113" s="569"/>
      <c r="L113" s="569"/>
      <c r="M113" s="569"/>
      <c r="N113" s="569"/>
      <c r="O113" s="569"/>
      <c r="P113" s="569"/>
      <c r="Q113" s="569"/>
      <c r="R113" s="569"/>
      <c r="S113" s="569"/>
      <c r="T113" s="569"/>
      <c r="U113" s="569"/>
      <c r="V113" s="569"/>
    </row>
  </sheetData>
  <sheetProtection algorithmName="SHA-512" hashValue="NEk/dby/OqGShlVKY7CxdovWX6VZH0Ffw9Q+wnnf6Ifh8qfdXlDJ9Tz81PkrGUFhPhfRJrlqBfFfwKaabvEnxg==" saltValue="/Wd5izNUiYoSDzOORBfIig==" spinCount="100000" sheet="1" objects="1" scenarios="1"/>
  <mergeCells count="1">
    <mergeCell ref="A103:V113"/>
  </mergeCells>
  <printOptions horizontalCentered="1"/>
  <pageMargins left="0.25196850393700793" right="0.25196850393700793" top="0.25196850393700793" bottom="0.25196850393700793" header="0.31496062992125984" footer="0.31496062992125984"/>
  <pageSetup paperSize="9" scale="83" orientation="portrait" r:id="rId1"/>
  <rowBreaks count="1" manualBreakCount="1">
    <brk id="58"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6535-305A-4029-9124-AF1C4B15F8F7}">
  <sheetPr>
    <tabColor rgb="FF002060"/>
    <pageSetUpPr fitToPage="1"/>
  </sheetPr>
  <dimension ref="A1:Z126"/>
  <sheetViews>
    <sheetView view="pageBreakPreview" zoomScale="90" zoomScaleNormal="100" zoomScaleSheetLayoutView="90" workbookViewId="0">
      <pane ySplit="18" topLeftCell="A19" activePane="bottomLeft" state="frozen"/>
      <selection pane="bottomLeft"/>
    </sheetView>
  </sheetViews>
  <sheetFormatPr defaultColWidth="9.140625" defaultRowHeight="12.75" x14ac:dyDescent="0.25"/>
  <cols>
    <col min="1" max="1" width="1.7109375" style="1" customWidth="1"/>
    <col min="2" max="2" width="0.85546875" style="1" customWidth="1"/>
    <col min="3" max="3" width="20.7109375" style="1" bestFit="1" customWidth="1"/>
    <col min="4" max="4" width="1.7109375" style="1" customWidth="1"/>
    <col min="5" max="5" width="31.7109375" style="1" customWidth="1"/>
    <col min="6" max="6" width="1.42578125" style="1" customWidth="1"/>
    <col min="7" max="7" width="2.42578125" style="1" customWidth="1"/>
    <col min="8" max="8" width="1.7109375" style="1" customWidth="1"/>
    <col min="9" max="9" width="38.140625" style="1" customWidth="1"/>
    <col min="10" max="10" width="1.7109375" style="1" customWidth="1"/>
    <col min="11" max="11" width="14.85546875" style="1" customWidth="1"/>
    <col min="12" max="12" width="1.7109375" style="1" customWidth="1"/>
    <col min="13" max="13" width="4.140625" style="9" bestFit="1" customWidth="1"/>
    <col min="14" max="14" width="1.7109375" style="9" customWidth="1"/>
    <col min="15" max="15" width="10" style="10" bestFit="1" customWidth="1"/>
    <col min="16" max="16" width="1.7109375" style="11" customWidth="1"/>
    <col min="17" max="17" width="11.42578125" style="10" customWidth="1"/>
    <col min="18" max="18" width="0.85546875" style="1" customWidth="1"/>
    <col min="19" max="19" width="1.42578125" style="1" customWidth="1"/>
    <col min="20" max="20" width="8.5703125" style="10" hidden="1" customWidth="1"/>
    <col min="21" max="21" width="10.7109375" style="263" hidden="1" customWidth="1"/>
    <col min="22" max="22" width="11.140625" style="263" hidden="1" customWidth="1"/>
    <col min="23" max="23" width="9.28515625" style="263" hidden="1" customWidth="1"/>
    <col min="24" max="24" width="10.42578125" style="1" hidden="1" customWidth="1"/>
    <col min="25" max="25" width="9" style="1" hidden="1" customWidth="1"/>
    <col min="26" max="26" width="5" style="1" hidden="1" customWidth="1"/>
    <col min="27" max="16384" width="9.140625" style="1"/>
  </cols>
  <sheetData>
    <row r="1" spans="1:26" s="5" customFormat="1" ht="8.1" customHeight="1" x14ac:dyDescent="0.25">
      <c r="A1" s="376"/>
      <c r="B1" s="377"/>
      <c r="C1" s="377"/>
      <c r="D1" s="377"/>
      <c r="E1" s="377"/>
      <c r="F1" s="377"/>
      <c r="G1" s="377"/>
      <c r="H1" s="377"/>
      <c r="I1" s="377"/>
      <c r="J1" s="377"/>
      <c r="K1" s="377"/>
      <c r="L1" s="377"/>
      <c r="M1" s="378"/>
      <c r="N1" s="378"/>
      <c r="O1" s="379"/>
      <c r="P1" s="380"/>
      <c r="Q1" s="379"/>
      <c r="R1" s="377"/>
      <c r="S1" s="381"/>
      <c r="T1" s="28"/>
      <c r="U1" s="261"/>
      <c r="V1" s="261"/>
      <c r="W1" s="261"/>
    </row>
    <row r="2" spans="1:26" ht="39.950000000000003" customHeight="1" x14ac:dyDescent="0.25">
      <c r="A2" s="186"/>
      <c r="B2" s="505"/>
      <c r="C2" s="505"/>
      <c r="D2" s="505"/>
      <c r="E2" s="505"/>
      <c r="F2" s="505"/>
      <c r="G2" s="74"/>
      <c r="H2" s="564"/>
      <c r="I2" s="564"/>
      <c r="J2" s="564"/>
      <c r="K2" s="564"/>
      <c r="L2" s="564"/>
      <c r="M2" s="564"/>
      <c r="N2" s="564"/>
      <c r="O2" s="564"/>
      <c r="P2" s="564"/>
      <c r="Q2" s="564"/>
      <c r="R2" s="564"/>
      <c r="S2" s="274"/>
      <c r="T2" s="31"/>
      <c r="U2" s="262"/>
      <c r="V2" s="262"/>
      <c r="W2" s="262"/>
      <c r="X2" s="31"/>
      <c r="Y2" s="31"/>
      <c r="Z2" s="21"/>
    </row>
    <row r="3" spans="1:26" ht="15" customHeight="1" x14ac:dyDescent="0.25">
      <c r="A3" s="186"/>
      <c r="B3" s="505"/>
      <c r="C3" s="505"/>
      <c r="D3" s="505"/>
      <c r="E3" s="505"/>
      <c r="F3" s="505"/>
      <c r="G3" s="74"/>
      <c r="H3" s="564"/>
      <c r="I3" s="564"/>
      <c r="J3" s="564"/>
      <c r="K3" s="564"/>
      <c r="L3" s="564"/>
      <c r="M3" s="564"/>
      <c r="N3" s="564"/>
      <c r="O3" s="564"/>
      <c r="P3" s="564"/>
      <c r="Q3" s="564"/>
      <c r="R3" s="564"/>
      <c r="S3" s="274"/>
      <c r="T3" s="31"/>
      <c r="U3" s="262"/>
      <c r="V3" s="262"/>
      <c r="W3" s="262"/>
      <c r="X3" s="31"/>
      <c r="Y3" s="31"/>
      <c r="Z3" s="21"/>
    </row>
    <row r="4" spans="1:26" ht="15" customHeight="1" x14ac:dyDescent="0.25">
      <c r="A4" s="186"/>
      <c r="B4" s="505"/>
      <c r="C4" s="505"/>
      <c r="D4" s="505"/>
      <c r="E4" s="505"/>
      <c r="F4" s="505"/>
      <c r="G4" s="74"/>
      <c r="H4" s="564"/>
      <c r="I4" s="564"/>
      <c r="J4" s="564"/>
      <c r="K4" s="564"/>
      <c r="L4" s="564"/>
      <c r="M4" s="564"/>
      <c r="N4" s="564"/>
      <c r="O4" s="564"/>
      <c r="P4" s="564"/>
      <c r="Q4" s="564"/>
      <c r="R4" s="564"/>
      <c r="S4" s="274"/>
      <c r="T4" s="31"/>
      <c r="U4" s="262"/>
      <c r="V4" s="262"/>
      <c r="W4" s="262"/>
      <c r="X4" s="31"/>
      <c r="Y4" s="31"/>
      <c r="Z4" s="21"/>
    </row>
    <row r="5" spans="1:26" ht="15" customHeight="1" x14ac:dyDescent="0.25">
      <c r="A5" s="186"/>
      <c r="B5" s="505"/>
      <c r="C5" s="505"/>
      <c r="D5" s="505"/>
      <c r="E5" s="505"/>
      <c r="F5" s="505"/>
      <c r="G5" s="74"/>
      <c r="H5" s="564"/>
      <c r="I5" s="564"/>
      <c r="J5" s="564"/>
      <c r="K5" s="564"/>
      <c r="L5" s="564"/>
      <c r="M5" s="564"/>
      <c r="N5" s="564"/>
      <c r="O5" s="564"/>
      <c r="P5" s="564"/>
      <c r="Q5" s="564"/>
      <c r="R5" s="564"/>
      <c r="S5" s="274"/>
      <c r="T5" s="31"/>
      <c r="U5" s="262"/>
      <c r="V5" s="262"/>
      <c r="W5" s="262"/>
      <c r="X5" s="31"/>
      <c r="Y5" s="31"/>
      <c r="Z5" s="21"/>
    </row>
    <row r="6" spans="1:26" ht="15" customHeight="1" x14ac:dyDescent="0.25">
      <c r="A6" s="186"/>
      <c r="B6" s="505"/>
      <c r="C6" s="505"/>
      <c r="D6" s="505"/>
      <c r="E6" s="505"/>
      <c r="F6" s="505"/>
      <c r="G6" s="76"/>
      <c r="H6" s="564"/>
      <c r="I6" s="564"/>
      <c r="J6" s="564"/>
      <c r="K6" s="564"/>
      <c r="L6" s="564"/>
      <c r="M6" s="564"/>
      <c r="N6" s="564"/>
      <c r="O6" s="564"/>
      <c r="P6" s="564"/>
      <c r="Q6" s="564"/>
      <c r="R6" s="564"/>
      <c r="S6" s="274"/>
      <c r="T6" s="31"/>
      <c r="U6" s="262"/>
      <c r="V6" s="262"/>
      <c r="W6" s="262"/>
      <c r="X6" s="31"/>
      <c r="Y6" s="31"/>
      <c r="Z6" s="21"/>
    </row>
    <row r="7" spans="1:26" s="5" customFormat="1" ht="8.1" customHeight="1" x14ac:dyDescent="0.25">
      <c r="A7" s="275"/>
      <c r="B7" s="71"/>
      <c r="C7" s="71"/>
      <c r="D7" s="71"/>
      <c r="E7" s="71"/>
      <c r="F7" s="71"/>
      <c r="G7" s="71"/>
      <c r="H7" s="71"/>
      <c r="I7" s="71"/>
      <c r="J7" s="71"/>
      <c r="K7" s="71"/>
      <c r="L7" s="71"/>
      <c r="M7" s="138"/>
      <c r="N7" s="138"/>
      <c r="O7" s="139"/>
      <c r="P7" s="140"/>
      <c r="Q7" s="139"/>
      <c r="R7" s="71"/>
      <c r="S7" s="276"/>
      <c r="T7" s="28"/>
      <c r="U7" s="261"/>
      <c r="V7" s="261"/>
      <c r="W7" s="261"/>
    </row>
    <row r="8" spans="1:26" s="5" customFormat="1" ht="7.5" customHeight="1" x14ac:dyDescent="0.25">
      <c r="A8" s="275"/>
      <c r="B8" s="71"/>
      <c r="C8" s="71"/>
      <c r="D8" s="71"/>
      <c r="E8" s="71"/>
      <c r="F8" s="71"/>
      <c r="G8" s="71"/>
      <c r="H8" s="71"/>
      <c r="I8" s="71"/>
      <c r="J8" s="71"/>
      <c r="K8" s="71"/>
      <c r="L8" s="71"/>
      <c r="M8" s="138"/>
      <c r="N8" s="138"/>
      <c r="O8" s="139"/>
      <c r="P8" s="140"/>
      <c r="Q8" s="139"/>
      <c r="R8" s="71"/>
      <c r="S8" s="276"/>
      <c r="T8" s="28"/>
      <c r="U8" s="261"/>
      <c r="V8" s="261"/>
      <c r="W8" s="261"/>
    </row>
    <row r="9" spans="1:26" s="5" customFormat="1" ht="3.95" customHeight="1" x14ac:dyDescent="0.25">
      <c r="A9" s="275"/>
      <c r="B9" s="71"/>
      <c r="C9" s="71"/>
      <c r="D9" s="71"/>
      <c r="E9" s="71"/>
      <c r="F9" s="71"/>
      <c r="G9" s="71"/>
      <c r="H9" s="71"/>
      <c r="I9" s="71"/>
      <c r="J9" s="71"/>
      <c r="K9" s="71"/>
      <c r="L9" s="71"/>
      <c r="M9" s="71"/>
      <c r="N9" s="71"/>
      <c r="O9" s="77"/>
      <c r="P9" s="71"/>
      <c r="Q9" s="71"/>
      <c r="R9" s="71"/>
      <c r="S9" s="276"/>
      <c r="T9" s="23"/>
      <c r="U9" s="261"/>
      <c r="V9" s="261"/>
      <c r="W9" s="261"/>
    </row>
    <row r="10" spans="1:26" ht="15" customHeight="1" x14ac:dyDescent="0.25">
      <c r="A10" s="186"/>
      <c r="B10" s="74"/>
      <c r="C10" s="300" t="s">
        <v>59</v>
      </c>
      <c r="D10" s="74"/>
      <c r="E10" s="24">
        <f>Summary!L13</f>
        <v>0</v>
      </c>
      <c r="F10" s="74"/>
      <c r="G10" s="74"/>
      <c r="H10" s="774" t="s">
        <v>60</v>
      </c>
      <c r="I10" s="774"/>
      <c r="J10" s="624">
        <f>Summary!L16</f>
        <v>0</v>
      </c>
      <c r="K10" s="625"/>
      <c r="L10" s="625"/>
      <c r="M10" s="625"/>
      <c r="N10" s="625"/>
      <c r="O10" s="625"/>
      <c r="P10" s="625"/>
      <c r="Q10" s="626"/>
      <c r="R10" s="74"/>
      <c r="S10" s="257"/>
      <c r="T10" s="21"/>
    </row>
    <row r="11" spans="1:26" ht="8.1" customHeight="1" x14ac:dyDescent="0.25">
      <c r="A11" s="186"/>
      <c r="B11" s="74"/>
      <c r="C11" s="74"/>
      <c r="D11" s="74"/>
      <c r="E11" s="74"/>
      <c r="F11" s="74"/>
      <c r="G11" s="74"/>
      <c r="H11" s="74"/>
      <c r="I11" s="74"/>
      <c r="J11" s="74"/>
      <c r="K11" s="74"/>
      <c r="L11" s="74"/>
      <c r="M11" s="94"/>
      <c r="N11" s="94"/>
      <c r="O11" s="97"/>
      <c r="P11" s="103"/>
      <c r="Q11" s="97"/>
      <c r="R11" s="74"/>
      <c r="S11" s="257"/>
      <c r="T11" s="17"/>
    </row>
    <row r="12" spans="1:26" ht="8.1" customHeight="1" x14ac:dyDescent="0.25">
      <c r="A12" s="186"/>
      <c r="B12" s="74"/>
      <c r="C12" s="74"/>
      <c r="D12" s="74"/>
      <c r="E12" s="74"/>
      <c r="F12" s="74"/>
      <c r="G12" s="74"/>
      <c r="H12" s="74"/>
      <c r="I12" s="74"/>
      <c r="J12" s="74"/>
      <c r="K12" s="74"/>
      <c r="L12" s="74"/>
      <c r="M12" s="94"/>
      <c r="N12" s="94"/>
      <c r="O12" s="97"/>
      <c r="P12" s="103"/>
      <c r="Q12" s="97"/>
      <c r="R12" s="74"/>
      <c r="S12" s="257"/>
      <c r="T12" s="17"/>
    </row>
    <row r="13" spans="1:26" ht="8.1" customHeight="1" x14ac:dyDescent="0.25">
      <c r="A13" s="186"/>
      <c r="B13" s="74"/>
      <c r="C13" s="74"/>
      <c r="D13" s="74"/>
      <c r="E13" s="74"/>
      <c r="F13" s="74"/>
      <c r="G13" s="74"/>
      <c r="H13" s="74"/>
      <c r="I13" s="74"/>
      <c r="J13" s="74"/>
      <c r="K13" s="74"/>
      <c r="L13" s="74"/>
      <c r="M13" s="94"/>
      <c r="N13" s="94"/>
      <c r="O13" s="97"/>
      <c r="P13" s="103"/>
      <c r="Q13" s="97"/>
      <c r="R13" s="74"/>
      <c r="S13" s="257"/>
      <c r="T13" s="17"/>
    </row>
    <row r="14" spans="1:26" s="7" customFormat="1" ht="20.100000000000001" customHeight="1" x14ac:dyDescent="0.25">
      <c r="A14" s="278"/>
      <c r="B14" s="83"/>
      <c r="C14" s="308" t="s">
        <v>230</v>
      </c>
      <c r="D14" s="22"/>
      <c r="E14" s="769" t="s">
        <v>305</v>
      </c>
      <c r="F14" s="770"/>
      <c r="G14" s="770"/>
      <c r="H14" s="770"/>
      <c r="I14" s="770"/>
      <c r="J14" s="770"/>
      <c r="K14" s="770"/>
      <c r="L14" s="770"/>
      <c r="M14" s="770"/>
      <c r="N14" s="770"/>
      <c r="O14" s="770"/>
      <c r="P14" s="770"/>
      <c r="Q14" s="771"/>
      <c r="R14" s="83"/>
      <c r="S14" s="279"/>
      <c r="T14" s="22"/>
      <c r="U14" s="264"/>
      <c r="V14" s="264"/>
      <c r="W14" s="264"/>
    </row>
    <row r="15" spans="1:26" s="7" customFormat="1" ht="3.95" customHeight="1" x14ac:dyDescent="0.25">
      <c r="A15" s="278"/>
      <c r="B15" s="83"/>
      <c r="C15" s="414"/>
      <c r="D15" s="83"/>
      <c r="E15" s="415"/>
      <c r="F15" s="415"/>
      <c r="G15" s="415"/>
      <c r="H15" s="415"/>
      <c r="I15" s="415"/>
      <c r="J15" s="84"/>
      <c r="K15" s="84"/>
      <c r="L15" s="84"/>
      <c r="M15" s="416"/>
      <c r="N15" s="84"/>
      <c r="O15" s="417"/>
      <c r="P15" s="84"/>
      <c r="Q15" s="415"/>
      <c r="R15" s="83"/>
      <c r="S15" s="279"/>
      <c r="T15" s="225"/>
      <c r="U15" s="264"/>
      <c r="V15" s="264"/>
      <c r="W15" s="264"/>
    </row>
    <row r="16" spans="1:26" s="7" customFormat="1" ht="42" customHeight="1" x14ac:dyDescent="0.25">
      <c r="A16" s="278"/>
      <c r="B16" s="83"/>
      <c r="C16" s="772" t="s">
        <v>378</v>
      </c>
      <c r="D16" s="772"/>
      <c r="E16" s="772"/>
      <c r="F16" s="772"/>
      <c r="G16" s="772"/>
      <c r="H16" s="772"/>
      <c r="I16" s="772"/>
      <c r="J16" s="772"/>
      <c r="K16" s="772"/>
      <c r="L16" s="772"/>
      <c r="M16" s="772"/>
      <c r="N16" s="772"/>
      <c r="O16" s="772"/>
      <c r="P16" s="772"/>
      <c r="Q16" s="772"/>
      <c r="R16" s="83"/>
      <c r="S16" s="279"/>
      <c r="T16" s="22"/>
      <c r="U16" s="264"/>
      <c r="V16" s="264"/>
      <c r="W16" s="264"/>
    </row>
    <row r="17" spans="1:26" s="7" customFormat="1" ht="3.95" customHeight="1" x14ac:dyDescent="0.25">
      <c r="A17" s="278"/>
      <c r="B17" s="83"/>
      <c r="C17" s="86"/>
      <c r="D17" s="83"/>
      <c r="E17" s="87"/>
      <c r="F17" s="87"/>
      <c r="G17" s="87"/>
      <c r="H17" s="87"/>
      <c r="I17" s="87"/>
      <c r="J17" s="84"/>
      <c r="K17" s="84"/>
      <c r="L17" s="84"/>
      <c r="M17" s="122"/>
      <c r="N17" s="84"/>
      <c r="O17" s="88"/>
      <c r="P17" s="84"/>
      <c r="Q17" s="87"/>
      <c r="R17" s="83"/>
      <c r="S17" s="279"/>
      <c r="T17" s="225"/>
      <c r="U17" s="264"/>
      <c r="V17" s="264"/>
      <c r="W17" s="264"/>
    </row>
    <row r="18" spans="1:26" s="8" customFormat="1" ht="24" x14ac:dyDescent="0.25">
      <c r="A18" s="280"/>
      <c r="B18" s="90"/>
      <c r="C18" s="465" t="s">
        <v>78</v>
      </c>
      <c r="D18" s="125"/>
      <c r="E18" s="773" t="s">
        <v>379</v>
      </c>
      <c r="F18" s="773"/>
      <c r="G18" s="773"/>
      <c r="H18" s="773"/>
      <c r="I18" s="773"/>
      <c r="J18" s="125"/>
      <c r="K18" s="466" t="s">
        <v>380</v>
      </c>
      <c r="L18" s="125"/>
      <c r="M18" s="467" t="s">
        <v>81</v>
      </c>
      <c r="N18" s="418"/>
      <c r="O18" s="468" t="s">
        <v>73</v>
      </c>
      <c r="P18" s="419"/>
      <c r="Q18" s="468" t="s">
        <v>74</v>
      </c>
      <c r="R18" s="90"/>
      <c r="S18" s="281"/>
      <c r="T18" s="229" t="s">
        <v>406</v>
      </c>
      <c r="U18" s="420" t="s">
        <v>405</v>
      </c>
      <c r="V18" s="420" t="s">
        <v>407</v>
      </c>
      <c r="W18" s="420"/>
    </row>
    <row r="19" spans="1:26" s="8" customFormat="1" x14ac:dyDescent="0.25">
      <c r="A19" s="280"/>
      <c r="B19" s="90"/>
      <c r="C19" s="776" t="s">
        <v>224</v>
      </c>
      <c r="D19" s="776"/>
      <c r="E19" s="776"/>
      <c r="F19" s="776"/>
      <c r="G19" s="776"/>
      <c r="H19" s="776"/>
      <c r="I19" s="776"/>
      <c r="J19" s="776"/>
      <c r="K19" s="776"/>
      <c r="L19" s="776"/>
      <c r="M19" s="776"/>
      <c r="N19" s="776"/>
      <c r="O19" s="776"/>
      <c r="P19" s="776"/>
      <c r="Q19" s="776"/>
      <c r="R19" s="90"/>
      <c r="S19" s="281"/>
      <c r="W19" s="8" t="s">
        <v>611</v>
      </c>
      <c r="X19" s="8" t="s">
        <v>610</v>
      </c>
      <c r="Y19" s="472" t="s">
        <v>62</v>
      </c>
    </row>
    <row r="20" spans="1:26" s="8" customFormat="1" ht="30.6" customHeight="1" x14ac:dyDescent="0.25">
      <c r="A20" s="280"/>
      <c r="B20" s="90"/>
      <c r="C20" s="450" t="s">
        <v>404</v>
      </c>
      <c r="D20" s="25"/>
      <c r="E20" s="55" t="s">
        <v>388</v>
      </c>
      <c r="F20" s="777" t="s">
        <v>389</v>
      </c>
      <c r="G20" s="778"/>
      <c r="H20" s="778"/>
      <c r="I20" s="779"/>
      <c r="J20" s="90"/>
      <c r="K20" s="51"/>
      <c r="L20" s="90"/>
      <c r="M20" s="51"/>
      <c r="N20" s="311"/>
      <c r="O20" s="452">
        <f>Z20</f>
        <v>605</v>
      </c>
      <c r="P20" s="312"/>
      <c r="Q20" s="53">
        <f>M20*O20</f>
        <v>0</v>
      </c>
      <c r="R20" s="90"/>
      <c r="S20" s="281"/>
      <c r="T20" s="8">
        <v>400</v>
      </c>
      <c r="U20" s="8">
        <f>T20*0.35</f>
        <v>140</v>
      </c>
      <c r="V20" s="8">
        <f>U20+T20</f>
        <v>540</v>
      </c>
      <c r="W20" s="452">
        <v>550</v>
      </c>
      <c r="X20" s="471">
        <f>SUM(W20*0.1)</f>
        <v>55</v>
      </c>
      <c r="Y20" s="471">
        <f>X20+W20</f>
        <v>605</v>
      </c>
      <c r="Z20" s="8">
        <v>605</v>
      </c>
    </row>
    <row r="21" spans="1:26" s="8" customFormat="1" x14ac:dyDescent="0.25">
      <c r="A21" s="280"/>
      <c r="B21" s="90"/>
      <c r="C21" s="448" t="s">
        <v>403</v>
      </c>
      <c r="D21" s="25"/>
      <c r="E21" s="43" t="s">
        <v>309</v>
      </c>
      <c r="F21" s="775" t="s">
        <v>389</v>
      </c>
      <c r="G21" s="775"/>
      <c r="H21" s="775"/>
      <c r="I21" s="775"/>
      <c r="J21" s="90"/>
      <c r="K21" s="50"/>
      <c r="L21" s="90"/>
      <c r="M21" s="50"/>
      <c r="N21" s="311"/>
      <c r="O21" s="452">
        <f t="shared" ref="O21:O28" si="0">Z21</f>
        <v>565</v>
      </c>
      <c r="P21" s="312"/>
      <c r="Q21" s="54">
        <f>M21*O21</f>
        <v>0</v>
      </c>
      <c r="R21" s="90"/>
      <c r="S21" s="281"/>
      <c r="T21" s="8">
        <v>380</v>
      </c>
      <c r="U21" s="8">
        <f t="shared" ref="U21:U42" si="1">T21*0.35</f>
        <v>133</v>
      </c>
      <c r="V21" s="8">
        <f t="shared" ref="V21:V28" si="2">U21+T21</f>
        <v>513</v>
      </c>
      <c r="W21" s="449">
        <v>515</v>
      </c>
      <c r="X21" s="471">
        <f t="shared" ref="X21:X84" si="3">SUM(W21*0.1)</f>
        <v>51.5</v>
      </c>
      <c r="Y21" s="471">
        <f t="shared" ref="Y21:Y84" si="4">X21+W21</f>
        <v>566.5</v>
      </c>
      <c r="Z21" s="8">
        <v>565</v>
      </c>
    </row>
    <row r="22" spans="1:26" s="8" customFormat="1" x14ac:dyDescent="0.25">
      <c r="A22" s="280"/>
      <c r="B22" s="90"/>
      <c r="C22" s="446" t="s">
        <v>402</v>
      </c>
      <c r="D22" s="25"/>
      <c r="E22" s="40" t="s">
        <v>308</v>
      </c>
      <c r="F22" s="775" t="s">
        <v>389</v>
      </c>
      <c r="G22" s="775"/>
      <c r="H22" s="775"/>
      <c r="I22" s="775"/>
      <c r="J22" s="90"/>
      <c r="K22" s="18"/>
      <c r="L22" s="90"/>
      <c r="M22" s="18"/>
      <c r="N22" s="311"/>
      <c r="O22" s="452">
        <f t="shared" si="0"/>
        <v>480</v>
      </c>
      <c r="P22" s="312"/>
      <c r="Q22" s="14">
        <f>M22*O22</f>
        <v>0</v>
      </c>
      <c r="R22" s="90"/>
      <c r="S22" s="281"/>
      <c r="T22" s="8">
        <v>320</v>
      </c>
      <c r="U22" s="8">
        <f t="shared" si="1"/>
        <v>112</v>
      </c>
      <c r="V22" s="8">
        <f t="shared" si="2"/>
        <v>432</v>
      </c>
      <c r="W22" s="447">
        <v>435</v>
      </c>
      <c r="X22" s="471">
        <f t="shared" si="3"/>
        <v>43.5</v>
      </c>
      <c r="Y22" s="471">
        <f t="shared" si="4"/>
        <v>478.5</v>
      </c>
      <c r="Z22" s="8">
        <v>480</v>
      </c>
    </row>
    <row r="23" spans="1:26" s="8" customFormat="1" x14ac:dyDescent="0.25">
      <c r="A23" s="280"/>
      <c r="B23" s="90"/>
      <c r="C23" s="448" t="s">
        <v>401</v>
      </c>
      <c r="D23" s="25"/>
      <c r="E23" s="43" t="s">
        <v>307</v>
      </c>
      <c r="F23" s="775" t="s">
        <v>390</v>
      </c>
      <c r="G23" s="775"/>
      <c r="H23" s="775"/>
      <c r="I23" s="775"/>
      <c r="J23" s="90"/>
      <c r="K23" s="50"/>
      <c r="L23" s="90"/>
      <c r="M23" s="50"/>
      <c r="N23" s="311"/>
      <c r="O23" s="452">
        <f t="shared" si="0"/>
        <v>480</v>
      </c>
      <c r="P23" s="312"/>
      <c r="Q23" s="54">
        <f>M23*O23</f>
        <v>0</v>
      </c>
      <c r="R23" s="90"/>
      <c r="S23" s="281"/>
      <c r="T23" s="8">
        <v>320</v>
      </c>
      <c r="U23" s="8">
        <f t="shared" si="1"/>
        <v>112</v>
      </c>
      <c r="V23" s="8">
        <f t="shared" si="2"/>
        <v>432</v>
      </c>
      <c r="W23" s="449">
        <v>435</v>
      </c>
      <c r="X23" s="471">
        <f t="shared" si="3"/>
        <v>43.5</v>
      </c>
      <c r="Y23" s="471">
        <f t="shared" si="4"/>
        <v>478.5</v>
      </c>
      <c r="Z23" s="8">
        <v>480</v>
      </c>
    </row>
    <row r="24" spans="1:26" s="8" customFormat="1" ht="27.6" customHeight="1" x14ac:dyDescent="0.25">
      <c r="A24" s="280"/>
      <c r="B24" s="90"/>
      <c r="C24" s="446" t="s">
        <v>400</v>
      </c>
      <c r="D24" s="25"/>
      <c r="E24" s="40" t="s">
        <v>306</v>
      </c>
      <c r="F24" s="780" t="s">
        <v>391</v>
      </c>
      <c r="G24" s="780"/>
      <c r="H24" s="780"/>
      <c r="I24" s="780"/>
      <c r="J24" s="90"/>
      <c r="K24" s="18"/>
      <c r="L24" s="90"/>
      <c r="M24" s="18"/>
      <c r="N24" s="311"/>
      <c r="O24" s="452">
        <f t="shared" si="0"/>
        <v>420</v>
      </c>
      <c r="P24" s="312"/>
      <c r="Q24" s="14">
        <f t="shared" ref="Q24:Q26" si="5">M24*O24</f>
        <v>0</v>
      </c>
      <c r="R24" s="90"/>
      <c r="S24" s="281"/>
      <c r="T24" s="8">
        <v>280</v>
      </c>
      <c r="U24" s="8">
        <f t="shared" si="1"/>
        <v>98</v>
      </c>
      <c r="V24" s="8">
        <f t="shared" si="2"/>
        <v>378</v>
      </c>
      <c r="W24" s="447">
        <v>380</v>
      </c>
      <c r="X24" s="471">
        <f t="shared" si="3"/>
        <v>38</v>
      </c>
      <c r="Y24" s="471">
        <f t="shared" si="4"/>
        <v>418</v>
      </c>
      <c r="Z24" s="8">
        <v>420</v>
      </c>
    </row>
    <row r="25" spans="1:26" s="8" customFormat="1" x14ac:dyDescent="0.25">
      <c r="A25" s="280"/>
      <c r="B25" s="90"/>
      <c r="C25" s="446" t="s">
        <v>397</v>
      </c>
      <c r="D25" s="25"/>
      <c r="E25" s="40" t="s">
        <v>392</v>
      </c>
      <c r="F25" s="781"/>
      <c r="G25" s="782"/>
      <c r="H25" s="782"/>
      <c r="I25" s="783"/>
      <c r="J25" s="90"/>
      <c r="K25" s="18"/>
      <c r="L25" s="90"/>
      <c r="M25" s="18"/>
      <c r="N25" s="311"/>
      <c r="O25" s="452">
        <f t="shared" si="0"/>
        <v>565</v>
      </c>
      <c r="P25" s="312"/>
      <c r="Q25" s="14">
        <f t="shared" si="5"/>
        <v>0</v>
      </c>
      <c r="R25" s="90"/>
      <c r="S25" s="281"/>
      <c r="T25" s="8">
        <v>380</v>
      </c>
      <c r="U25" s="8">
        <f t="shared" si="1"/>
        <v>133</v>
      </c>
      <c r="V25" s="8">
        <f t="shared" si="2"/>
        <v>513</v>
      </c>
      <c r="W25" s="447">
        <v>515</v>
      </c>
      <c r="X25" s="471">
        <f t="shared" si="3"/>
        <v>51.5</v>
      </c>
      <c r="Y25" s="471">
        <f t="shared" si="4"/>
        <v>566.5</v>
      </c>
      <c r="Z25" s="8">
        <v>565</v>
      </c>
    </row>
    <row r="26" spans="1:26" s="8" customFormat="1" ht="28.15" customHeight="1" x14ac:dyDescent="0.25">
      <c r="A26" s="280"/>
      <c r="B26" s="90"/>
      <c r="C26" s="446" t="s">
        <v>398</v>
      </c>
      <c r="D26" s="25"/>
      <c r="E26" s="40" t="s">
        <v>393</v>
      </c>
      <c r="F26" s="785"/>
      <c r="G26" s="786"/>
      <c r="H26" s="786"/>
      <c r="I26" s="787"/>
      <c r="J26" s="90"/>
      <c r="K26" s="18"/>
      <c r="L26" s="90"/>
      <c r="M26" s="18"/>
      <c r="N26" s="311"/>
      <c r="O26" s="452">
        <f t="shared" si="0"/>
        <v>565</v>
      </c>
      <c r="P26" s="312"/>
      <c r="Q26" s="14">
        <f t="shared" si="5"/>
        <v>0</v>
      </c>
      <c r="R26" s="90"/>
      <c r="S26" s="281"/>
      <c r="T26" s="8">
        <v>380</v>
      </c>
      <c r="U26" s="8">
        <f t="shared" si="1"/>
        <v>133</v>
      </c>
      <c r="V26" s="8">
        <f t="shared" si="2"/>
        <v>513</v>
      </c>
      <c r="W26" s="447">
        <v>515</v>
      </c>
      <c r="X26" s="471">
        <f t="shared" si="3"/>
        <v>51.5</v>
      </c>
      <c r="Y26" s="471">
        <f t="shared" si="4"/>
        <v>566.5</v>
      </c>
      <c r="Z26" s="8">
        <v>565</v>
      </c>
    </row>
    <row r="27" spans="1:26" s="8" customFormat="1" ht="27.6" customHeight="1" x14ac:dyDescent="0.25">
      <c r="A27" s="280"/>
      <c r="B27" s="90"/>
      <c r="C27" s="446" t="s">
        <v>399</v>
      </c>
      <c r="D27" s="25"/>
      <c r="E27" s="40" t="s">
        <v>394</v>
      </c>
      <c r="F27" s="780"/>
      <c r="G27" s="780"/>
      <c r="H27" s="780"/>
      <c r="I27" s="780"/>
      <c r="J27" s="90"/>
      <c r="K27" s="18"/>
      <c r="L27" s="90"/>
      <c r="M27" s="18"/>
      <c r="N27" s="311"/>
      <c r="O27" s="452">
        <f t="shared" si="0"/>
        <v>565</v>
      </c>
      <c r="P27" s="312"/>
      <c r="Q27" s="14">
        <f t="shared" ref="Q27:Q28" si="6">M27*O27</f>
        <v>0</v>
      </c>
      <c r="R27" s="90"/>
      <c r="S27" s="281"/>
      <c r="T27" s="8">
        <v>380</v>
      </c>
      <c r="U27" s="8">
        <f t="shared" si="1"/>
        <v>133</v>
      </c>
      <c r="V27" s="8">
        <f t="shared" si="2"/>
        <v>513</v>
      </c>
      <c r="W27" s="447">
        <v>515</v>
      </c>
      <c r="X27" s="471">
        <f t="shared" si="3"/>
        <v>51.5</v>
      </c>
      <c r="Y27" s="471">
        <f t="shared" si="4"/>
        <v>566.5</v>
      </c>
      <c r="Z27" s="8">
        <v>565</v>
      </c>
    </row>
    <row r="28" spans="1:26" s="8" customFormat="1" x14ac:dyDescent="0.25">
      <c r="A28" s="280"/>
      <c r="B28" s="90"/>
      <c r="C28" s="446" t="s">
        <v>396</v>
      </c>
      <c r="D28" s="25"/>
      <c r="E28" s="40" t="s">
        <v>310</v>
      </c>
      <c r="F28" s="781" t="s">
        <v>395</v>
      </c>
      <c r="G28" s="782"/>
      <c r="H28" s="782"/>
      <c r="I28" s="783"/>
      <c r="J28" s="90"/>
      <c r="K28" s="18"/>
      <c r="L28" s="90"/>
      <c r="M28" s="18"/>
      <c r="N28" s="311"/>
      <c r="O28" s="452">
        <f t="shared" si="0"/>
        <v>565</v>
      </c>
      <c r="P28" s="312"/>
      <c r="Q28" s="14">
        <f t="shared" si="6"/>
        <v>0</v>
      </c>
      <c r="R28" s="90"/>
      <c r="S28" s="281"/>
      <c r="T28" s="8">
        <v>380</v>
      </c>
      <c r="U28" s="8">
        <f t="shared" si="1"/>
        <v>133</v>
      </c>
      <c r="V28" s="8">
        <f t="shared" si="2"/>
        <v>513</v>
      </c>
      <c r="W28" s="447">
        <v>515</v>
      </c>
      <c r="X28" s="471">
        <f t="shared" si="3"/>
        <v>51.5</v>
      </c>
      <c r="Y28" s="471">
        <f t="shared" si="4"/>
        <v>566.5</v>
      </c>
      <c r="Z28" s="8">
        <v>565</v>
      </c>
    </row>
    <row r="29" spans="1:26" s="8" customFormat="1" ht="15" customHeight="1" x14ac:dyDescent="0.25">
      <c r="A29" s="280"/>
      <c r="B29" s="90"/>
      <c r="C29" s="776" t="s">
        <v>225</v>
      </c>
      <c r="D29" s="776"/>
      <c r="E29" s="776"/>
      <c r="F29" s="776"/>
      <c r="G29" s="776"/>
      <c r="H29" s="776"/>
      <c r="I29" s="776"/>
      <c r="J29" s="776"/>
      <c r="K29" s="776"/>
      <c r="L29" s="776"/>
      <c r="M29" s="776"/>
      <c r="N29" s="776"/>
      <c r="O29" s="776"/>
      <c r="P29" s="776"/>
      <c r="Q29" s="776"/>
      <c r="R29" s="90"/>
      <c r="S29" s="281"/>
      <c r="W29" s="473"/>
      <c r="X29" s="471">
        <f t="shared" si="3"/>
        <v>0</v>
      </c>
      <c r="Y29" s="471">
        <f t="shared" si="4"/>
        <v>0</v>
      </c>
    </row>
    <row r="30" spans="1:26" s="8" customFormat="1" ht="15" customHeight="1" x14ac:dyDescent="0.25">
      <c r="A30" s="280"/>
      <c r="B30" s="90"/>
      <c r="C30" s="450" t="s">
        <v>408</v>
      </c>
      <c r="D30" s="90"/>
      <c r="E30" s="450" t="s">
        <v>409</v>
      </c>
      <c r="F30" s="784"/>
      <c r="G30" s="784"/>
      <c r="H30" s="784"/>
      <c r="I30" s="784"/>
      <c r="J30" s="90"/>
      <c r="K30" s="51"/>
      <c r="L30" s="90"/>
      <c r="M30" s="51"/>
      <c r="N30" s="311"/>
      <c r="O30" s="452">
        <f>Z30</f>
        <v>655</v>
      </c>
      <c r="P30" s="312"/>
      <c r="Q30" s="53">
        <f t="shared" ref="Q30:Q32" si="7">M30*O30</f>
        <v>0</v>
      </c>
      <c r="R30" s="90"/>
      <c r="S30" s="281"/>
      <c r="T30" s="8">
        <v>440</v>
      </c>
      <c r="U30" s="8">
        <f t="shared" si="1"/>
        <v>154</v>
      </c>
      <c r="V30" s="8">
        <f t="shared" ref="V30" si="8">U30+T30</f>
        <v>594</v>
      </c>
      <c r="W30" s="452">
        <v>595</v>
      </c>
      <c r="X30" s="471">
        <f t="shared" si="3"/>
        <v>59.5</v>
      </c>
      <c r="Y30" s="471">
        <f t="shared" si="4"/>
        <v>654.5</v>
      </c>
      <c r="Z30" s="8">
        <v>655</v>
      </c>
    </row>
    <row r="31" spans="1:26" s="8" customFormat="1" ht="15" customHeight="1" x14ac:dyDescent="0.25">
      <c r="A31" s="280"/>
      <c r="B31" s="90"/>
      <c r="C31" s="446" t="s">
        <v>411</v>
      </c>
      <c r="D31" s="90"/>
      <c r="E31" s="446" t="s">
        <v>410</v>
      </c>
      <c r="F31" s="784" t="s">
        <v>389</v>
      </c>
      <c r="G31" s="784"/>
      <c r="H31" s="784"/>
      <c r="I31" s="784"/>
      <c r="J31" s="90"/>
      <c r="K31" s="18"/>
      <c r="L31" s="90"/>
      <c r="M31" s="18"/>
      <c r="N31" s="311"/>
      <c r="O31" s="452">
        <f t="shared" ref="O31:O38" si="9">Z31</f>
        <v>745</v>
      </c>
      <c r="P31" s="312"/>
      <c r="Q31" s="14">
        <f t="shared" si="7"/>
        <v>0</v>
      </c>
      <c r="R31" s="90"/>
      <c r="S31" s="281"/>
      <c r="T31" s="8">
        <v>500</v>
      </c>
      <c r="U31" s="8">
        <f t="shared" si="1"/>
        <v>175</v>
      </c>
      <c r="V31" s="8">
        <f t="shared" ref="V31:V38" si="10">U31+T31</f>
        <v>675</v>
      </c>
      <c r="W31" s="447">
        <v>675</v>
      </c>
      <c r="X31" s="471">
        <f t="shared" si="3"/>
        <v>67.5</v>
      </c>
      <c r="Y31" s="471">
        <f t="shared" si="4"/>
        <v>742.5</v>
      </c>
      <c r="Z31" s="8">
        <v>745</v>
      </c>
    </row>
    <row r="32" spans="1:26" s="8" customFormat="1" ht="27.6" customHeight="1" x14ac:dyDescent="0.25">
      <c r="A32" s="280"/>
      <c r="B32" s="90"/>
      <c r="C32" s="446" t="s">
        <v>413</v>
      </c>
      <c r="D32" s="90"/>
      <c r="E32" s="446" t="s">
        <v>412</v>
      </c>
      <c r="F32" s="775" t="s">
        <v>414</v>
      </c>
      <c r="G32" s="775"/>
      <c r="H32" s="775"/>
      <c r="I32" s="775"/>
      <c r="J32" s="90"/>
      <c r="K32" s="18"/>
      <c r="L32" s="90"/>
      <c r="M32" s="18"/>
      <c r="N32" s="311"/>
      <c r="O32" s="452">
        <f t="shared" si="9"/>
        <v>605</v>
      </c>
      <c r="P32" s="312"/>
      <c r="Q32" s="14">
        <f t="shared" si="7"/>
        <v>0</v>
      </c>
      <c r="R32" s="90"/>
      <c r="S32" s="281"/>
      <c r="T32" s="8">
        <v>400</v>
      </c>
      <c r="U32" s="8">
        <f t="shared" si="1"/>
        <v>140</v>
      </c>
      <c r="V32" s="8">
        <f t="shared" si="10"/>
        <v>540</v>
      </c>
      <c r="W32" s="447">
        <v>550</v>
      </c>
      <c r="X32" s="471">
        <f t="shared" si="3"/>
        <v>55</v>
      </c>
      <c r="Y32" s="471">
        <f t="shared" si="4"/>
        <v>605</v>
      </c>
      <c r="Z32" s="8">
        <v>605</v>
      </c>
    </row>
    <row r="33" spans="1:26" s="8" customFormat="1" ht="15" customHeight="1" x14ac:dyDescent="0.25">
      <c r="A33" s="280"/>
      <c r="B33" s="90"/>
      <c r="C33" s="446" t="s">
        <v>415</v>
      </c>
      <c r="D33" s="90"/>
      <c r="E33" s="446" t="s">
        <v>416</v>
      </c>
      <c r="F33" s="784" t="s">
        <v>417</v>
      </c>
      <c r="G33" s="784"/>
      <c r="H33" s="784"/>
      <c r="I33" s="784"/>
      <c r="J33" s="90"/>
      <c r="K33" s="18"/>
      <c r="L33" s="90"/>
      <c r="M33" s="18"/>
      <c r="N33" s="311"/>
      <c r="O33" s="452">
        <f t="shared" si="9"/>
        <v>820</v>
      </c>
      <c r="P33" s="312"/>
      <c r="Q33" s="14">
        <f t="shared" ref="Q33:Q38" si="11">M33*O33</f>
        <v>0</v>
      </c>
      <c r="R33" s="90"/>
      <c r="S33" s="281"/>
      <c r="T33" s="8">
        <v>550</v>
      </c>
      <c r="U33" s="8">
        <f t="shared" si="1"/>
        <v>192.5</v>
      </c>
      <c r="V33" s="8">
        <f t="shared" si="10"/>
        <v>742.5</v>
      </c>
      <c r="W33" s="447">
        <v>745</v>
      </c>
      <c r="X33" s="471">
        <f t="shared" si="3"/>
        <v>74.5</v>
      </c>
      <c r="Y33" s="471">
        <f t="shared" si="4"/>
        <v>819.5</v>
      </c>
      <c r="Z33" s="8">
        <v>820</v>
      </c>
    </row>
    <row r="34" spans="1:26" s="8" customFormat="1" ht="15" customHeight="1" x14ac:dyDescent="0.25">
      <c r="A34" s="280"/>
      <c r="B34" s="90"/>
      <c r="C34" s="446" t="s">
        <v>418</v>
      </c>
      <c r="D34" s="90"/>
      <c r="E34" s="446" t="s">
        <v>419</v>
      </c>
      <c r="F34" s="784" t="s">
        <v>417</v>
      </c>
      <c r="G34" s="784"/>
      <c r="H34" s="784"/>
      <c r="I34" s="784"/>
      <c r="J34" s="90"/>
      <c r="K34" s="18"/>
      <c r="L34" s="90"/>
      <c r="M34" s="18"/>
      <c r="N34" s="311"/>
      <c r="O34" s="452">
        <f t="shared" si="9"/>
        <v>605</v>
      </c>
      <c r="P34" s="312"/>
      <c r="Q34" s="14">
        <f t="shared" si="11"/>
        <v>0</v>
      </c>
      <c r="R34" s="90"/>
      <c r="S34" s="281"/>
      <c r="T34" s="8">
        <v>400</v>
      </c>
      <c r="U34" s="8">
        <f t="shared" si="1"/>
        <v>140</v>
      </c>
      <c r="V34" s="8">
        <f t="shared" si="10"/>
        <v>540</v>
      </c>
      <c r="W34" s="447">
        <v>550</v>
      </c>
      <c r="X34" s="471">
        <f t="shared" si="3"/>
        <v>55</v>
      </c>
      <c r="Y34" s="471">
        <f t="shared" si="4"/>
        <v>605</v>
      </c>
      <c r="Z34" s="8">
        <v>605</v>
      </c>
    </row>
    <row r="35" spans="1:26" s="8" customFormat="1" ht="15" customHeight="1" x14ac:dyDescent="0.25">
      <c r="A35" s="280"/>
      <c r="B35" s="90"/>
      <c r="C35" s="446" t="s">
        <v>421</v>
      </c>
      <c r="D35" s="90"/>
      <c r="E35" s="446" t="s">
        <v>420</v>
      </c>
      <c r="F35" s="784" t="s">
        <v>424</v>
      </c>
      <c r="G35" s="784"/>
      <c r="H35" s="784"/>
      <c r="I35" s="784"/>
      <c r="J35" s="90"/>
      <c r="K35" s="18"/>
      <c r="L35" s="90"/>
      <c r="M35" s="18"/>
      <c r="N35" s="311"/>
      <c r="O35" s="452">
        <f t="shared" si="9"/>
        <v>970</v>
      </c>
      <c r="P35" s="312"/>
      <c r="Q35" s="14">
        <f t="shared" si="11"/>
        <v>0</v>
      </c>
      <c r="R35" s="90"/>
      <c r="S35" s="281"/>
      <c r="T35" s="8">
        <v>650</v>
      </c>
      <c r="U35" s="8">
        <f t="shared" si="1"/>
        <v>227.49999999999997</v>
      </c>
      <c r="V35" s="8">
        <f t="shared" si="10"/>
        <v>877.5</v>
      </c>
      <c r="W35" s="447">
        <v>880</v>
      </c>
      <c r="X35" s="471">
        <f t="shared" si="3"/>
        <v>88</v>
      </c>
      <c r="Y35" s="471">
        <f t="shared" si="4"/>
        <v>968</v>
      </c>
      <c r="Z35" s="8">
        <v>970</v>
      </c>
    </row>
    <row r="36" spans="1:26" s="8" customFormat="1" ht="15" customHeight="1" x14ac:dyDescent="0.25">
      <c r="A36" s="280"/>
      <c r="B36" s="90"/>
      <c r="C36" s="446" t="s">
        <v>422</v>
      </c>
      <c r="D36" s="90"/>
      <c r="E36" s="446" t="s">
        <v>423</v>
      </c>
      <c r="F36" s="784" t="s">
        <v>424</v>
      </c>
      <c r="G36" s="784"/>
      <c r="H36" s="784"/>
      <c r="I36" s="784"/>
      <c r="J36" s="90"/>
      <c r="K36" s="18"/>
      <c r="L36" s="90"/>
      <c r="M36" s="18"/>
      <c r="N36" s="311"/>
      <c r="O36" s="452">
        <f t="shared" si="9"/>
        <v>745</v>
      </c>
      <c r="P36" s="312"/>
      <c r="Q36" s="14">
        <f t="shared" si="11"/>
        <v>0</v>
      </c>
      <c r="R36" s="90"/>
      <c r="S36" s="281"/>
      <c r="T36" s="8">
        <v>500</v>
      </c>
      <c r="U36" s="8">
        <f t="shared" si="1"/>
        <v>175</v>
      </c>
      <c r="V36" s="8">
        <f t="shared" si="10"/>
        <v>675</v>
      </c>
      <c r="W36" s="447">
        <v>675</v>
      </c>
      <c r="X36" s="471">
        <f t="shared" si="3"/>
        <v>67.5</v>
      </c>
      <c r="Y36" s="471">
        <f t="shared" si="4"/>
        <v>742.5</v>
      </c>
      <c r="Z36" s="8">
        <v>745</v>
      </c>
    </row>
    <row r="37" spans="1:26" s="8" customFormat="1" ht="15" customHeight="1" x14ac:dyDescent="0.25">
      <c r="A37" s="280"/>
      <c r="B37" s="90"/>
      <c r="C37" s="446" t="s">
        <v>428</v>
      </c>
      <c r="D37" s="90"/>
      <c r="E37" s="446" t="s">
        <v>425</v>
      </c>
      <c r="F37" s="784" t="s">
        <v>427</v>
      </c>
      <c r="G37" s="784"/>
      <c r="H37" s="784"/>
      <c r="I37" s="784"/>
      <c r="J37" s="90"/>
      <c r="K37" s="18"/>
      <c r="L37" s="90"/>
      <c r="M37" s="18"/>
      <c r="N37" s="311"/>
      <c r="O37" s="452">
        <f t="shared" si="9"/>
        <v>970</v>
      </c>
      <c r="P37" s="312"/>
      <c r="Q37" s="14">
        <f t="shared" si="11"/>
        <v>0</v>
      </c>
      <c r="R37" s="90"/>
      <c r="S37" s="281"/>
      <c r="T37" s="8">
        <v>650</v>
      </c>
      <c r="U37" s="8">
        <f t="shared" si="1"/>
        <v>227.49999999999997</v>
      </c>
      <c r="V37" s="8">
        <f t="shared" si="10"/>
        <v>877.5</v>
      </c>
      <c r="W37" s="447">
        <v>880</v>
      </c>
      <c r="X37" s="471">
        <f t="shared" si="3"/>
        <v>88</v>
      </c>
      <c r="Y37" s="471">
        <f t="shared" si="4"/>
        <v>968</v>
      </c>
      <c r="Z37" s="8">
        <v>970</v>
      </c>
    </row>
    <row r="38" spans="1:26" s="8" customFormat="1" ht="15" customHeight="1" x14ac:dyDescent="0.25">
      <c r="A38" s="280"/>
      <c r="B38" s="90"/>
      <c r="C38" s="446" t="s">
        <v>429</v>
      </c>
      <c r="D38" s="90"/>
      <c r="E38" s="446" t="s">
        <v>426</v>
      </c>
      <c r="F38" s="784" t="s">
        <v>427</v>
      </c>
      <c r="G38" s="784"/>
      <c r="H38" s="784"/>
      <c r="I38" s="784"/>
      <c r="J38" s="90"/>
      <c r="K38" s="18"/>
      <c r="L38" s="90"/>
      <c r="M38" s="18"/>
      <c r="N38" s="311"/>
      <c r="O38" s="452">
        <f t="shared" si="9"/>
        <v>745</v>
      </c>
      <c r="P38" s="312"/>
      <c r="Q38" s="14">
        <f t="shared" si="11"/>
        <v>0</v>
      </c>
      <c r="R38" s="90"/>
      <c r="S38" s="281"/>
      <c r="T38" s="8">
        <v>500</v>
      </c>
      <c r="U38" s="8">
        <f t="shared" si="1"/>
        <v>175</v>
      </c>
      <c r="V38" s="8">
        <f t="shared" si="10"/>
        <v>675</v>
      </c>
      <c r="W38" s="447">
        <v>675</v>
      </c>
      <c r="X38" s="471">
        <f t="shared" si="3"/>
        <v>67.5</v>
      </c>
      <c r="Y38" s="471">
        <f t="shared" si="4"/>
        <v>742.5</v>
      </c>
      <c r="Z38" s="8">
        <v>745</v>
      </c>
    </row>
    <row r="39" spans="1:26" s="8" customFormat="1" ht="15" customHeight="1" x14ac:dyDescent="0.25">
      <c r="A39" s="280"/>
      <c r="B39" s="90"/>
      <c r="C39" s="788" t="s">
        <v>311</v>
      </c>
      <c r="D39" s="789"/>
      <c r="E39" s="789"/>
      <c r="F39" s="789"/>
      <c r="G39" s="789"/>
      <c r="H39" s="789"/>
      <c r="I39" s="789"/>
      <c r="J39" s="789"/>
      <c r="K39" s="789"/>
      <c r="L39" s="789"/>
      <c r="M39" s="789"/>
      <c r="N39" s="789"/>
      <c r="O39" s="789"/>
      <c r="P39" s="789"/>
      <c r="Q39" s="790"/>
      <c r="R39" s="90"/>
      <c r="S39" s="281"/>
      <c r="W39" s="473"/>
      <c r="X39" s="471">
        <f t="shared" si="3"/>
        <v>0</v>
      </c>
      <c r="Y39" s="471">
        <f t="shared" si="4"/>
        <v>0</v>
      </c>
    </row>
    <row r="40" spans="1:26" s="8" customFormat="1" ht="43.9" customHeight="1" x14ac:dyDescent="0.25">
      <c r="A40" s="280"/>
      <c r="B40" s="90"/>
      <c r="C40" s="446" t="s">
        <v>431</v>
      </c>
      <c r="D40" s="90"/>
      <c r="E40" s="52" t="s">
        <v>312</v>
      </c>
      <c r="F40" s="791" t="s">
        <v>430</v>
      </c>
      <c r="G40" s="792"/>
      <c r="H40" s="792"/>
      <c r="I40" s="793"/>
      <c r="J40" s="90"/>
      <c r="K40" s="18"/>
      <c r="L40" s="90"/>
      <c r="M40" s="18"/>
      <c r="N40" s="311"/>
      <c r="O40" s="447">
        <f>Z40</f>
        <v>1635</v>
      </c>
      <c r="P40" s="312"/>
      <c r="Q40" s="14">
        <f t="shared" ref="Q40:Q42" si="12">M40*O40</f>
        <v>0</v>
      </c>
      <c r="R40" s="90"/>
      <c r="S40" s="281"/>
      <c r="T40" s="8">
        <v>1100</v>
      </c>
      <c r="U40" s="8">
        <f t="shared" si="1"/>
        <v>385</v>
      </c>
      <c r="V40" s="8">
        <f t="shared" ref="V40" si="13">U40+T40</f>
        <v>1485</v>
      </c>
      <c r="W40" s="447">
        <v>1485</v>
      </c>
      <c r="X40" s="471">
        <f t="shared" si="3"/>
        <v>148.5</v>
      </c>
      <c r="Y40" s="471">
        <f t="shared" si="4"/>
        <v>1633.5</v>
      </c>
      <c r="Z40" s="8">
        <v>1635</v>
      </c>
    </row>
    <row r="41" spans="1:26" s="8" customFormat="1" ht="40.15" customHeight="1" x14ac:dyDescent="0.25">
      <c r="A41" s="280"/>
      <c r="B41" s="90"/>
      <c r="C41" s="446" t="s">
        <v>432</v>
      </c>
      <c r="D41" s="90"/>
      <c r="E41" s="52" t="s">
        <v>313</v>
      </c>
      <c r="F41" s="791" t="s">
        <v>436</v>
      </c>
      <c r="G41" s="792"/>
      <c r="H41" s="792"/>
      <c r="I41" s="793"/>
      <c r="J41" s="90"/>
      <c r="K41" s="18"/>
      <c r="L41" s="90"/>
      <c r="M41" s="18"/>
      <c r="N41" s="311"/>
      <c r="O41" s="447">
        <f t="shared" ref="O41:O42" si="14">Z41</f>
        <v>2230</v>
      </c>
      <c r="P41" s="312"/>
      <c r="Q41" s="14">
        <f t="shared" si="12"/>
        <v>0</v>
      </c>
      <c r="R41" s="90"/>
      <c r="S41" s="281"/>
      <c r="T41" s="8">
        <v>1500</v>
      </c>
      <c r="U41" s="8">
        <f t="shared" si="1"/>
        <v>525</v>
      </c>
      <c r="V41" s="8">
        <f t="shared" ref="V41:V42" si="15">U41+T41</f>
        <v>2025</v>
      </c>
      <c r="W41" s="447">
        <v>2025</v>
      </c>
      <c r="X41" s="471">
        <f t="shared" si="3"/>
        <v>202.5</v>
      </c>
      <c r="Y41" s="471">
        <f t="shared" si="4"/>
        <v>2227.5</v>
      </c>
      <c r="Z41" s="8">
        <v>2230</v>
      </c>
    </row>
    <row r="42" spans="1:26" s="8" customFormat="1" ht="42.6" customHeight="1" x14ac:dyDescent="0.25">
      <c r="A42" s="280"/>
      <c r="B42" s="90"/>
      <c r="C42" s="446" t="s">
        <v>433</v>
      </c>
      <c r="D42" s="90"/>
      <c r="E42" s="52" t="s">
        <v>314</v>
      </c>
      <c r="F42" s="791" t="s">
        <v>437</v>
      </c>
      <c r="G42" s="792"/>
      <c r="H42" s="792"/>
      <c r="I42" s="793"/>
      <c r="J42" s="90"/>
      <c r="K42" s="18"/>
      <c r="L42" s="90"/>
      <c r="M42" s="18"/>
      <c r="N42" s="311"/>
      <c r="O42" s="447">
        <f t="shared" si="14"/>
        <v>3860</v>
      </c>
      <c r="P42" s="312"/>
      <c r="Q42" s="14">
        <f t="shared" si="12"/>
        <v>0</v>
      </c>
      <c r="R42" s="90"/>
      <c r="S42" s="281"/>
      <c r="T42" s="8">
        <v>2600</v>
      </c>
      <c r="U42" s="8">
        <f t="shared" si="1"/>
        <v>909.99999999999989</v>
      </c>
      <c r="V42" s="8">
        <f t="shared" si="15"/>
        <v>3510</v>
      </c>
      <c r="W42" s="447">
        <v>3510</v>
      </c>
      <c r="X42" s="471">
        <f t="shared" si="3"/>
        <v>351</v>
      </c>
      <c r="Y42" s="471">
        <f t="shared" si="4"/>
        <v>3861</v>
      </c>
      <c r="Z42" s="8">
        <v>3860</v>
      </c>
    </row>
    <row r="43" spans="1:26" s="8" customFormat="1" ht="15" customHeight="1" x14ac:dyDescent="0.25">
      <c r="A43" s="280"/>
      <c r="B43" s="90"/>
      <c r="C43" s="788" t="s">
        <v>467</v>
      </c>
      <c r="D43" s="789"/>
      <c r="E43" s="789"/>
      <c r="F43" s="789"/>
      <c r="G43" s="789"/>
      <c r="H43" s="789"/>
      <c r="I43" s="789"/>
      <c r="J43" s="789"/>
      <c r="K43" s="789"/>
      <c r="L43" s="789"/>
      <c r="M43" s="789"/>
      <c r="N43" s="789"/>
      <c r="O43" s="789"/>
      <c r="P43" s="789"/>
      <c r="Q43" s="790"/>
      <c r="R43" s="90"/>
      <c r="S43" s="281"/>
      <c r="W43" s="473"/>
      <c r="X43" s="471">
        <f t="shared" si="3"/>
        <v>0</v>
      </c>
      <c r="Y43" s="471">
        <f t="shared" si="4"/>
        <v>0</v>
      </c>
    </row>
    <row r="44" spans="1:26" s="8" customFormat="1" ht="20.45" customHeight="1" x14ac:dyDescent="0.25">
      <c r="A44" s="280"/>
      <c r="B44" s="90"/>
      <c r="C44" s="446" t="s">
        <v>439</v>
      </c>
      <c r="D44" s="25"/>
      <c r="E44" s="40" t="s">
        <v>318</v>
      </c>
      <c r="F44" s="775" t="s">
        <v>438</v>
      </c>
      <c r="G44" s="775"/>
      <c r="H44" s="775"/>
      <c r="I44" s="775"/>
      <c r="J44" s="90"/>
      <c r="K44" s="18"/>
      <c r="L44" s="90"/>
      <c r="M44" s="18"/>
      <c r="N44" s="311"/>
      <c r="O44" s="447">
        <f>Z44</f>
        <v>255</v>
      </c>
      <c r="P44" s="312"/>
      <c r="Q44" s="14">
        <f t="shared" ref="Q44:Q57" si="16">M44*O44</f>
        <v>0</v>
      </c>
      <c r="R44" s="90"/>
      <c r="S44" s="281"/>
      <c r="T44" s="8">
        <v>170</v>
      </c>
      <c r="U44" s="8">
        <f t="shared" ref="U44:U57" si="17">T44*0.35</f>
        <v>59.499999999999993</v>
      </c>
      <c r="V44" s="8">
        <f t="shared" ref="V44:V57" si="18">U44+T44</f>
        <v>229.5</v>
      </c>
      <c r="W44" s="447">
        <v>230</v>
      </c>
      <c r="X44" s="471">
        <f t="shared" si="3"/>
        <v>23</v>
      </c>
      <c r="Y44" s="471">
        <f t="shared" si="4"/>
        <v>253</v>
      </c>
      <c r="Z44" s="8">
        <v>255</v>
      </c>
    </row>
    <row r="45" spans="1:26" s="8" customFormat="1" ht="28.15" customHeight="1" x14ac:dyDescent="0.25">
      <c r="A45" s="280"/>
      <c r="B45" s="90"/>
      <c r="C45" s="446" t="s">
        <v>441</v>
      </c>
      <c r="D45" s="25"/>
      <c r="E45" s="40" t="s">
        <v>440</v>
      </c>
      <c r="F45" s="775"/>
      <c r="G45" s="775"/>
      <c r="H45" s="775"/>
      <c r="I45" s="775"/>
      <c r="J45" s="90"/>
      <c r="K45" s="18"/>
      <c r="L45" s="90"/>
      <c r="M45" s="18"/>
      <c r="N45" s="311"/>
      <c r="O45" s="447">
        <f t="shared" ref="O45:O57" si="19">Z45</f>
        <v>330</v>
      </c>
      <c r="P45" s="312"/>
      <c r="Q45" s="14">
        <f>M45*O45</f>
        <v>0</v>
      </c>
      <c r="R45" s="90"/>
      <c r="S45" s="281"/>
      <c r="T45" s="8">
        <v>220</v>
      </c>
      <c r="U45" s="8">
        <f t="shared" si="17"/>
        <v>77</v>
      </c>
      <c r="V45" s="8">
        <f t="shared" si="18"/>
        <v>297</v>
      </c>
      <c r="W45" s="447">
        <v>300</v>
      </c>
      <c r="X45" s="471">
        <f t="shared" si="3"/>
        <v>30</v>
      </c>
      <c r="Y45" s="471">
        <f t="shared" si="4"/>
        <v>330</v>
      </c>
      <c r="Z45" s="8">
        <v>330</v>
      </c>
    </row>
    <row r="46" spans="1:26" s="8" customFormat="1" ht="15" customHeight="1" x14ac:dyDescent="0.25">
      <c r="A46" s="280"/>
      <c r="B46" s="90"/>
      <c r="C46" s="446" t="s">
        <v>442</v>
      </c>
      <c r="D46" s="25"/>
      <c r="E46" s="40" t="s">
        <v>317</v>
      </c>
      <c r="F46" s="775" t="s">
        <v>417</v>
      </c>
      <c r="G46" s="775"/>
      <c r="H46" s="775"/>
      <c r="I46" s="775"/>
      <c r="J46" s="90"/>
      <c r="K46" s="18"/>
      <c r="L46" s="90"/>
      <c r="M46" s="18"/>
      <c r="N46" s="311"/>
      <c r="O46" s="447">
        <f t="shared" si="19"/>
        <v>245</v>
      </c>
      <c r="P46" s="312"/>
      <c r="Q46" s="14">
        <f>M46*O46</f>
        <v>0</v>
      </c>
      <c r="R46" s="90"/>
      <c r="S46" s="281"/>
      <c r="T46" s="8">
        <v>160</v>
      </c>
      <c r="U46" s="8">
        <f t="shared" si="17"/>
        <v>56</v>
      </c>
      <c r="V46" s="8">
        <f t="shared" si="18"/>
        <v>216</v>
      </c>
      <c r="W46" s="447">
        <v>220</v>
      </c>
      <c r="X46" s="471">
        <f t="shared" si="3"/>
        <v>22</v>
      </c>
      <c r="Y46" s="471">
        <f t="shared" si="4"/>
        <v>242</v>
      </c>
      <c r="Z46" s="8">
        <v>245</v>
      </c>
    </row>
    <row r="47" spans="1:26" s="8" customFormat="1" ht="15" customHeight="1" x14ac:dyDescent="0.25">
      <c r="A47" s="280"/>
      <c r="B47" s="90"/>
      <c r="C47" s="446" t="s">
        <v>444</v>
      </c>
      <c r="D47" s="25"/>
      <c r="E47" s="40" t="s">
        <v>443</v>
      </c>
      <c r="F47" s="775"/>
      <c r="G47" s="775"/>
      <c r="H47" s="775"/>
      <c r="I47" s="775"/>
      <c r="J47" s="90"/>
      <c r="K47" s="18"/>
      <c r="L47" s="90"/>
      <c r="M47" s="18"/>
      <c r="N47" s="311"/>
      <c r="O47" s="447">
        <f t="shared" si="19"/>
        <v>375</v>
      </c>
      <c r="P47" s="312"/>
      <c r="Q47" s="14">
        <f t="shared" ref="Q47:Q55" si="20">M47*O47</f>
        <v>0</v>
      </c>
      <c r="R47" s="90"/>
      <c r="S47" s="281"/>
      <c r="T47" s="8">
        <v>250</v>
      </c>
      <c r="U47" s="8">
        <f t="shared" si="17"/>
        <v>87.5</v>
      </c>
      <c r="V47" s="8">
        <f t="shared" si="18"/>
        <v>337.5</v>
      </c>
      <c r="W47" s="447">
        <v>340</v>
      </c>
      <c r="X47" s="471">
        <f t="shared" si="3"/>
        <v>34</v>
      </c>
      <c r="Y47" s="471">
        <f t="shared" si="4"/>
        <v>374</v>
      </c>
      <c r="Z47" s="8">
        <v>375</v>
      </c>
    </row>
    <row r="48" spans="1:26" s="8" customFormat="1" ht="15" customHeight="1" x14ac:dyDescent="0.25">
      <c r="A48" s="280"/>
      <c r="B48" s="90"/>
      <c r="C48" s="446" t="s">
        <v>445</v>
      </c>
      <c r="D48" s="25"/>
      <c r="E48" s="40" t="s">
        <v>320</v>
      </c>
      <c r="F48" s="780" t="s">
        <v>389</v>
      </c>
      <c r="G48" s="780"/>
      <c r="H48" s="780"/>
      <c r="I48" s="780"/>
      <c r="J48" s="90"/>
      <c r="K48" s="18"/>
      <c r="L48" s="90"/>
      <c r="M48" s="18"/>
      <c r="N48" s="311"/>
      <c r="O48" s="447">
        <f t="shared" si="19"/>
        <v>400</v>
      </c>
      <c r="P48" s="312"/>
      <c r="Q48" s="14">
        <f t="shared" ref="Q48:Q49" si="21">M48*O48</f>
        <v>0</v>
      </c>
      <c r="R48" s="90"/>
      <c r="S48" s="281"/>
      <c r="T48" s="8">
        <v>270</v>
      </c>
      <c r="U48" s="8">
        <f t="shared" si="17"/>
        <v>94.5</v>
      </c>
      <c r="V48" s="8">
        <f t="shared" si="18"/>
        <v>364.5</v>
      </c>
      <c r="W48" s="447">
        <v>365</v>
      </c>
      <c r="X48" s="471">
        <f t="shared" si="3"/>
        <v>36.5</v>
      </c>
      <c r="Y48" s="471">
        <f t="shared" si="4"/>
        <v>401.5</v>
      </c>
      <c r="Z48" s="8">
        <v>400</v>
      </c>
    </row>
    <row r="49" spans="1:26" s="8" customFormat="1" ht="15" customHeight="1" x14ac:dyDescent="0.25">
      <c r="A49" s="280"/>
      <c r="B49" s="90"/>
      <c r="C49" s="446" t="s">
        <v>446</v>
      </c>
      <c r="D49" s="25"/>
      <c r="E49" s="40" t="s">
        <v>447</v>
      </c>
      <c r="F49" s="780" t="s">
        <v>389</v>
      </c>
      <c r="G49" s="780"/>
      <c r="H49" s="780"/>
      <c r="I49" s="780"/>
      <c r="J49" s="90"/>
      <c r="K49" s="18"/>
      <c r="L49" s="90"/>
      <c r="M49" s="18"/>
      <c r="N49" s="311"/>
      <c r="O49" s="447">
        <f t="shared" si="19"/>
        <v>400</v>
      </c>
      <c r="P49" s="312"/>
      <c r="Q49" s="14">
        <f t="shared" si="21"/>
        <v>0</v>
      </c>
      <c r="R49" s="90"/>
      <c r="S49" s="281"/>
      <c r="T49" s="8">
        <v>270</v>
      </c>
      <c r="U49" s="8">
        <f t="shared" si="17"/>
        <v>94.5</v>
      </c>
      <c r="V49" s="8">
        <f t="shared" si="18"/>
        <v>364.5</v>
      </c>
      <c r="W49" s="447">
        <v>365</v>
      </c>
      <c r="X49" s="471">
        <f t="shared" si="3"/>
        <v>36.5</v>
      </c>
      <c r="Y49" s="471">
        <f t="shared" si="4"/>
        <v>401.5</v>
      </c>
      <c r="Z49" s="8">
        <v>400</v>
      </c>
    </row>
    <row r="50" spans="1:26" s="8" customFormat="1" ht="30.6" customHeight="1" x14ac:dyDescent="0.25">
      <c r="A50" s="280"/>
      <c r="B50" s="90"/>
      <c r="C50" s="446" t="s">
        <v>448</v>
      </c>
      <c r="D50" s="25"/>
      <c r="E50" s="40" t="s">
        <v>449</v>
      </c>
      <c r="F50" s="780" t="s">
        <v>450</v>
      </c>
      <c r="G50" s="780"/>
      <c r="H50" s="780"/>
      <c r="I50" s="780"/>
      <c r="J50" s="90"/>
      <c r="K50" s="18"/>
      <c r="L50" s="90"/>
      <c r="M50" s="18"/>
      <c r="N50" s="311"/>
      <c r="O50" s="447">
        <f t="shared" si="19"/>
        <v>565</v>
      </c>
      <c r="P50" s="312"/>
      <c r="Q50" s="14">
        <f t="shared" si="20"/>
        <v>0</v>
      </c>
      <c r="R50" s="90"/>
      <c r="S50" s="281"/>
      <c r="T50" s="8">
        <v>380</v>
      </c>
      <c r="U50" s="8">
        <f t="shared" si="17"/>
        <v>133</v>
      </c>
      <c r="V50" s="8">
        <f t="shared" ref="V50:V55" si="22">U50+T50</f>
        <v>513</v>
      </c>
      <c r="W50" s="447">
        <v>515</v>
      </c>
      <c r="X50" s="471">
        <f t="shared" si="3"/>
        <v>51.5</v>
      </c>
      <c r="Y50" s="471">
        <f t="shared" si="4"/>
        <v>566.5</v>
      </c>
      <c r="Z50" s="8">
        <v>565</v>
      </c>
    </row>
    <row r="51" spans="1:26" s="8" customFormat="1" ht="15" customHeight="1" x14ac:dyDescent="0.25">
      <c r="A51" s="280"/>
      <c r="B51" s="90"/>
      <c r="C51" s="446" t="s">
        <v>452</v>
      </c>
      <c r="D51" s="25"/>
      <c r="E51" s="40" t="s">
        <v>451</v>
      </c>
      <c r="F51" s="775"/>
      <c r="G51" s="775"/>
      <c r="H51" s="775"/>
      <c r="I51" s="775"/>
      <c r="J51" s="90"/>
      <c r="K51" s="18"/>
      <c r="L51" s="90"/>
      <c r="M51" s="18"/>
      <c r="N51" s="311"/>
      <c r="O51" s="447">
        <f t="shared" si="19"/>
        <v>565</v>
      </c>
      <c r="P51" s="312"/>
      <c r="Q51" s="14">
        <f t="shared" si="20"/>
        <v>0</v>
      </c>
      <c r="R51" s="90"/>
      <c r="S51" s="281"/>
      <c r="T51" s="8">
        <v>380</v>
      </c>
      <c r="U51" s="8">
        <f t="shared" si="17"/>
        <v>133</v>
      </c>
      <c r="V51" s="8">
        <f t="shared" si="22"/>
        <v>513</v>
      </c>
      <c r="W51" s="447">
        <v>515</v>
      </c>
      <c r="X51" s="471">
        <f t="shared" si="3"/>
        <v>51.5</v>
      </c>
      <c r="Y51" s="471">
        <f t="shared" si="4"/>
        <v>566.5</v>
      </c>
      <c r="Z51" s="8">
        <v>565</v>
      </c>
    </row>
    <row r="52" spans="1:26" s="8" customFormat="1" ht="15" customHeight="1" x14ac:dyDescent="0.25">
      <c r="A52" s="280"/>
      <c r="B52" s="90"/>
      <c r="C52" s="446" t="s">
        <v>453</v>
      </c>
      <c r="D52" s="25"/>
      <c r="E52" s="40" t="s">
        <v>321</v>
      </c>
      <c r="F52" s="780" t="s">
        <v>454</v>
      </c>
      <c r="G52" s="780"/>
      <c r="H52" s="780"/>
      <c r="I52" s="780"/>
      <c r="J52" s="90"/>
      <c r="K52" s="18"/>
      <c r="L52" s="90"/>
      <c r="M52" s="18"/>
      <c r="N52" s="311"/>
      <c r="O52" s="447">
        <f t="shared" si="19"/>
        <v>180</v>
      </c>
      <c r="P52" s="312"/>
      <c r="Q52" s="14">
        <f t="shared" ref="Q52:Q53" si="23">M52*O52</f>
        <v>0</v>
      </c>
      <c r="R52" s="90"/>
      <c r="S52" s="281"/>
      <c r="T52" s="8">
        <v>120</v>
      </c>
      <c r="U52" s="8">
        <f t="shared" si="17"/>
        <v>42</v>
      </c>
      <c r="V52" s="8">
        <f t="shared" ref="V52:V53" si="24">U52+T52</f>
        <v>162</v>
      </c>
      <c r="W52" s="447">
        <v>165</v>
      </c>
      <c r="X52" s="471">
        <f t="shared" si="3"/>
        <v>16.5</v>
      </c>
      <c r="Y52" s="471">
        <f t="shared" si="4"/>
        <v>181.5</v>
      </c>
      <c r="Z52" s="8">
        <v>180</v>
      </c>
    </row>
    <row r="53" spans="1:26" s="8" customFormat="1" ht="15" customHeight="1" x14ac:dyDescent="0.25">
      <c r="A53" s="280"/>
      <c r="B53" s="90"/>
      <c r="C53" s="446" t="s">
        <v>455</v>
      </c>
      <c r="D53" s="25"/>
      <c r="E53" s="40" t="s">
        <v>319</v>
      </c>
      <c r="F53" s="775" t="s">
        <v>456</v>
      </c>
      <c r="G53" s="775"/>
      <c r="H53" s="775"/>
      <c r="I53" s="775"/>
      <c r="J53" s="90"/>
      <c r="K53" s="18"/>
      <c r="L53" s="90"/>
      <c r="M53" s="18"/>
      <c r="N53" s="311"/>
      <c r="O53" s="447">
        <f t="shared" si="19"/>
        <v>210</v>
      </c>
      <c r="P53" s="312"/>
      <c r="Q53" s="14">
        <f t="shared" si="23"/>
        <v>0</v>
      </c>
      <c r="R53" s="90"/>
      <c r="S53" s="281"/>
      <c r="T53" s="8">
        <v>140</v>
      </c>
      <c r="U53" s="8">
        <f t="shared" si="17"/>
        <v>49</v>
      </c>
      <c r="V53" s="8">
        <f t="shared" si="24"/>
        <v>189</v>
      </c>
      <c r="W53" s="447">
        <v>190</v>
      </c>
      <c r="X53" s="471">
        <f t="shared" si="3"/>
        <v>19</v>
      </c>
      <c r="Y53" s="471">
        <f t="shared" si="4"/>
        <v>209</v>
      </c>
      <c r="Z53" s="8">
        <v>210</v>
      </c>
    </row>
    <row r="54" spans="1:26" s="8" customFormat="1" ht="15" customHeight="1" x14ac:dyDescent="0.25">
      <c r="A54" s="280"/>
      <c r="B54" s="90"/>
      <c r="C54" s="446" t="s">
        <v>459</v>
      </c>
      <c r="D54" s="25"/>
      <c r="E54" s="40" t="s">
        <v>457</v>
      </c>
      <c r="F54" s="780" t="s">
        <v>458</v>
      </c>
      <c r="G54" s="780"/>
      <c r="H54" s="780"/>
      <c r="I54" s="780"/>
      <c r="J54" s="90"/>
      <c r="K54" s="18"/>
      <c r="L54" s="90"/>
      <c r="M54" s="18"/>
      <c r="N54" s="311"/>
      <c r="O54" s="447">
        <f t="shared" si="19"/>
        <v>400</v>
      </c>
      <c r="P54" s="312"/>
      <c r="Q54" s="14">
        <f t="shared" si="20"/>
        <v>0</v>
      </c>
      <c r="R54" s="90"/>
      <c r="S54" s="281"/>
      <c r="T54" s="8">
        <v>270</v>
      </c>
      <c r="U54" s="8">
        <f t="shared" si="17"/>
        <v>94.5</v>
      </c>
      <c r="V54" s="8">
        <f t="shared" si="22"/>
        <v>364.5</v>
      </c>
      <c r="W54" s="447">
        <v>365</v>
      </c>
      <c r="X54" s="471">
        <f t="shared" si="3"/>
        <v>36.5</v>
      </c>
      <c r="Y54" s="471">
        <f t="shared" si="4"/>
        <v>401.5</v>
      </c>
      <c r="Z54" s="8">
        <v>400</v>
      </c>
    </row>
    <row r="55" spans="1:26" s="8" customFormat="1" ht="15" customHeight="1" x14ac:dyDescent="0.25">
      <c r="A55" s="280"/>
      <c r="B55" s="90"/>
      <c r="C55" s="446" t="s">
        <v>460</v>
      </c>
      <c r="D55" s="25"/>
      <c r="E55" s="40" t="s">
        <v>461</v>
      </c>
      <c r="F55" s="775" t="s">
        <v>462</v>
      </c>
      <c r="G55" s="775"/>
      <c r="H55" s="775"/>
      <c r="I55" s="775"/>
      <c r="J55" s="90"/>
      <c r="K55" s="18"/>
      <c r="L55" s="90"/>
      <c r="M55" s="18"/>
      <c r="N55" s="311"/>
      <c r="O55" s="447">
        <f t="shared" si="19"/>
        <v>525</v>
      </c>
      <c r="P55" s="312"/>
      <c r="Q55" s="14">
        <f t="shared" si="20"/>
        <v>0</v>
      </c>
      <c r="R55" s="90"/>
      <c r="S55" s="281"/>
      <c r="T55" s="8">
        <v>350</v>
      </c>
      <c r="U55" s="8">
        <f t="shared" si="17"/>
        <v>122.49999999999999</v>
      </c>
      <c r="V55" s="8">
        <f t="shared" si="22"/>
        <v>472.5</v>
      </c>
      <c r="W55" s="447">
        <v>475</v>
      </c>
      <c r="X55" s="471">
        <f t="shared" si="3"/>
        <v>47.5</v>
      </c>
      <c r="Y55" s="471">
        <f t="shared" si="4"/>
        <v>522.5</v>
      </c>
      <c r="Z55" s="8">
        <v>525</v>
      </c>
    </row>
    <row r="56" spans="1:26" s="8" customFormat="1" ht="15" customHeight="1" x14ac:dyDescent="0.25">
      <c r="A56" s="280"/>
      <c r="B56" s="90"/>
      <c r="C56" s="446" t="s">
        <v>463</v>
      </c>
      <c r="D56" s="25"/>
      <c r="E56" s="40" t="s">
        <v>464</v>
      </c>
      <c r="F56" s="780"/>
      <c r="G56" s="780"/>
      <c r="H56" s="780"/>
      <c r="I56" s="780"/>
      <c r="J56" s="90"/>
      <c r="K56" s="18"/>
      <c r="L56" s="90"/>
      <c r="M56" s="18"/>
      <c r="N56" s="311"/>
      <c r="O56" s="447">
        <f t="shared" si="19"/>
        <v>375</v>
      </c>
      <c r="P56" s="312"/>
      <c r="Q56" s="14">
        <f t="shared" si="16"/>
        <v>0</v>
      </c>
      <c r="R56" s="90"/>
      <c r="S56" s="281"/>
      <c r="T56" s="8">
        <v>250</v>
      </c>
      <c r="U56" s="8">
        <f t="shared" si="17"/>
        <v>87.5</v>
      </c>
      <c r="V56" s="8">
        <f t="shared" si="18"/>
        <v>337.5</v>
      </c>
      <c r="W56" s="447">
        <v>340</v>
      </c>
      <c r="X56" s="471">
        <f t="shared" si="3"/>
        <v>34</v>
      </c>
      <c r="Y56" s="471">
        <f t="shared" si="4"/>
        <v>374</v>
      </c>
      <c r="Z56" s="8">
        <v>375</v>
      </c>
    </row>
    <row r="57" spans="1:26" s="8" customFormat="1" ht="15" customHeight="1" x14ac:dyDescent="0.25">
      <c r="A57" s="280"/>
      <c r="B57" s="90"/>
      <c r="C57" s="446" t="s">
        <v>466</v>
      </c>
      <c r="D57" s="25"/>
      <c r="E57" s="40" t="s">
        <v>465</v>
      </c>
      <c r="F57" s="775" t="s">
        <v>417</v>
      </c>
      <c r="G57" s="775"/>
      <c r="H57" s="775"/>
      <c r="I57" s="775"/>
      <c r="J57" s="90"/>
      <c r="K57" s="18"/>
      <c r="L57" s="90"/>
      <c r="M57" s="18"/>
      <c r="N57" s="311"/>
      <c r="O57" s="447">
        <f t="shared" si="19"/>
        <v>375</v>
      </c>
      <c r="P57" s="312"/>
      <c r="Q57" s="14">
        <f t="shared" si="16"/>
        <v>0</v>
      </c>
      <c r="R57" s="90"/>
      <c r="S57" s="281"/>
      <c r="T57" s="8">
        <v>250</v>
      </c>
      <c r="U57" s="8">
        <f t="shared" si="17"/>
        <v>87.5</v>
      </c>
      <c r="V57" s="8">
        <f t="shared" si="18"/>
        <v>337.5</v>
      </c>
      <c r="W57" s="447">
        <v>340</v>
      </c>
      <c r="X57" s="471">
        <f t="shared" si="3"/>
        <v>34</v>
      </c>
      <c r="Y57" s="471">
        <f t="shared" si="4"/>
        <v>374</v>
      </c>
      <c r="Z57" s="8">
        <v>375</v>
      </c>
    </row>
    <row r="58" spans="1:26" s="8" customFormat="1" ht="15" customHeight="1" x14ac:dyDescent="0.25">
      <c r="A58" s="280"/>
      <c r="B58" s="90"/>
      <c r="C58" s="788" t="s">
        <v>468</v>
      </c>
      <c r="D58" s="789"/>
      <c r="E58" s="789"/>
      <c r="F58" s="789"/>
      <c r="G58" s="789"/>
      <c r="H58" s="789"/>
      <c r="I58" s="789"/>
      <c r="J58" s="789"/>
      <c r="K58" s="789"/>
      <c r="L58" s="789"/>
      <c r="M58" s="789"/>
      <c r="N58" s="789"/>
      <c r="O58" s="789"/>
      <c r="P58" s="789"/>
      <c r="Q58" s="790"/>
      <c r="R58" s="90"/>
      <c r="S58" s="281"/>
      <c r="W58" s="473"/>
      <c r="X58" s="471">
        <f t="shared" si="3"/>
        <v>0</v>
      </c>
      <c r="Y58" s="471">
        <f t="shared" si="4"/>
        <v>0</v>
      </c>
    </row>
    <row r="59" spans="1:26" s="8" customFormat="1" ht="15" customHeight="1" x14ac:dyDescent="0.25">
      <c r="A59" s="280"/>
      <c r="B59" s="90"/>
      <c r="C59" s="446" t="s">
        <v>471</v>
      </c>
      <c r="D59" s="90"/>
      <c r="E59" s="446" t="s">
        <v>469</v>
      </c>
      <c r="F59" s="775" t="s">
        <v>470</v>
      </c>
      <c r="G59" s="775"/>
      <c r="H59" s="775"/>
      <c r="I59" s="775"/>
      <c r="J59" s="90"/>
      <c r="K59" s="18"/>
      <c r="L59" s="90"/>
      <c r="M59" s="18"/>
      <c r="N59" s="311"/>
      <c r="O59" s="447">
        <f>Z59</f>
        <v>565</v>
      </c>
      <c r="P59" s="312"/>
      <c r="Q59" s="14">
        <f>M59*O59</f>
        <v>0</v>
      </c>
      <c r="R59" s="90"/>
      <c r="S59" s="281"/>
      <c r="T59" s="8">
        <v>380</v>
      </c>
      <c r="U59" s="8">
        <f t="shared" ref="U59:U70" si="25">T59*0.35</f>
        <v>133</v>
      </c>
      <c r="V59" s="8">
        <f t="shared" ref="V59:V70" si="26">U59+T59</f>
        <v>513</v>
      </c>
      <c r="W59" s="447">
        <v>515</v>
      </c>
      <c r="X59" s="471">
        <f t="shared" si="3"/>
        <v>51.5</v>
      </c>
      <c r="Y59" s="471">
        <f t="shared" si="4"/>
        <v>566.5</v>
      </c>
      <c r="Z59" s="8">
        <v>565</v>
      </c>
    </row>
    <row r="60" spans="1:26" s="8" customFormat="1" ht="15" customHeight="1" x14ac:dyDescent="0.25">
      <c r="A60" s="280"/>
      <c r="B60" s="90"/>
      <c r="C60" s="446" t="s">
        <v>472</v>
      </c>
      <c r="D60" s="90"/>
      <c r="E60" s="446" t="s">
        <v>473</v>
      </c>
      <c r="F60" s="775" t="s">
        <v>474</v>
      </c>
      <c r="G60" s="775"/>
      <c r="H60" s="775"/>
      <c r="I60" s="775"/>
      <c r="J60" s="90"/>
      <c r="K60" s="18"/>
      <c r="L60" s="90"/>
      <c r="M60" s="18"/>
      <c r="N60" s="311"/>
      <c r="O60" s="447">
        <f t="shared" ref="O60:O70" si="27">Z60</f>
        <v>565</v>
      </c>
      <c r="P60" s="312"/>
      <c r="Q60" s="14">
        <f>M60*O60</f>
        <v>0</v>
      </c>
      <c r="R60" s="90"/>
      <c r="S60" s="281"/>
      <c r="T60" s="8">
        <v>380</v>
      </c>
      <c r="U60" s="8">
        <f t="shared" si="25"/>
        <v>133</v>
      </c>
      <c r="V60" s="8">
        <f t="shared" si="26"/>
        <v>513</v>
      </c>
      <c r="W60" s="447">
        <v>515</v>
      </c>
      <c r="X60" s="471">
        <f t="shared" si="3"/>
        <v>51.5</v>
      </c>
      <c r="Y60" s="471">
        <f t="shared" si="4"/>
        <v>566.5</v>
      </c>
      <c r="Z60" s="8">
        <v>565</v>
      </c>
    </row>
    <row r="61" spans="1:26" s="8" customFormat="1" ht="15" customHeight="1" x14ac:dyDescent="0.25">
      <c r="A61" s="280"/>
      <c r="B61" s="90"/>
      <c r="C61" s="450" t="s">
        <v>475</v>
      </c>
      <c r="D61" s="90"/>
      <c r="E61" s="450" t="s">
        <v>476</v>
      </c>
      <c r="F61" s="775" t="s">
        <v>417</v>
      </c>
      <c r="G61" s="775"/>
      <c r="H61" s="775"/>
      <c r="I61" s="775"/>
      <c r="J61" s="90"/>
      <c r="K61" s="51"/>
      <c r="L61" s="90"/>
      <c r="M61" s="51"/>
      <c r="N61" s="311"/>
      <c r="O61" s="447">
        <f t="shared" si="27"/>
        <v>745</v>
      </c>
      <c r="P61" s="312"/>
      <c r="Q61" s="53">
        <f t="shared" ref="Q61:Q70" si="28">M61*O61</f>
        <v>0</v>
      </c>
      <c r="R61" s="90"/>
      <c r="S61" s="281"/>
      <c r="T61" s="8">
        <v>500</v>
      </c>
      <c r="U61" s="8">
        <f t="shared" si="25"/>
        <v>175</v>
      </c>
      <c r="V61" s="8">
        <f t="shared" si="26"/>
        <v>675</v>
      </c>
      <c r="W61" s="452">
        <v>675</v>
      </c>
      <c r="X61" s="471">
        <f t="shared" si="3"/>
        <v>67.5</v>
      </c>
      <c r="Y61" s="471">
        <f t="shared" si="4"/>
        <v>742.5</v>
      </c>
      <c r="Z61" s="8">
        <v>745</v>
      </c>
    </row>
    <row r="62" spans="1:26" s="8" customFormat="1" ht="29.45" customHeight="1" x14ac:dyDescent="0.25">
      <c r="A62" s="280"/>
      <c r="B62" s="90"/>
      <c r="C62" s="446" t="s">
        <v>477</v>
      </c>
      <c r="D62" s="90"/>
      <c r="E62" s="446" t="s">
        <v>478</v>
      </c>
      <c r="F62" s="775" t="s">
        <v>417</v>
      </c>
      <c r="G62" s="775"/>
      <c r="H62" s="775"/>
      <c r="I62" s="775"/>
      <c r="J62" s="90"/>
      <c r="K62" s="18"/>
      <c r="L62" s="90"/>
      <c r="M62" s="18"/>
      <c r="N62" s="311"/>
      <c r="O62" s="447">
        <f t="shared" si="27"/>
        <v>890</v>
      </c>
      <c r="P62" s="312"/>
      <c r="Q62" s="14">
        <f t="shared" si="28"/>
        <v>0</v>
      </c>
      <c r="R62" s="90"/>
      <c r="S62" s="281"/>
      <c r="T62" s="8">
        <v>600</v>
      </c>
      <c r="U62" s="8">
        <f t="shared" si="25"/>
        <v>210</v>
      </c>
      <c r="V62" s="8">
        <f t="shared" si="26"/>
        <v>810</v>
      </c>
      <c r="W62" s="447">
        <v>810</v>
      </c>
      <c r="X62" s="471">
        <f t="shared" si="3"/>
        <v>81</v>
      </c>
      <c r="Y62" s="471">
        <f t="shared" si="4"/>
        <v>891</v>
      </c>
      <c r="Z62" s="8">
        <v>890</v>
      </c>
    </row>
    <row r="63" spans="1:26" s="8" customFormat="1" ht="15" customHeight="1" x14ac:dyDescent="0.25">
      <c r="A63" s="280"/>
      <c r="B63" s="90"/>
      <c r="C63" s="446" t="s">
        <v>479</v>
      </c>
      <c r="D63" s="90"/>
      <c r="E63" s="446" t="s">
        <v>480</v>
      </c>
      <c r="F63" s="775"/>
      <c r="G63" s="775"/>
      <c r="H63" s="775"/>
      <c r="I63" s="775"/>
      <c r="J63" s="90"/>
      <c r="K63" s="18"/>
      <c r="L63" s="90"/>
      <c r="M63" s="18"/>
      <c r="N63" s="311"/>
      <c r="O63" s="447">
        <f t="shared" si="27"/>
        <v>890</v>
      </c>
      <c r="P63" s="312"/>
      <c r="Q63" s="14">
        <f t="shared" si="28"/>
        <v>0</v>
      </c>
      <c r="R63" s="90"/>
      <c r="S63" s="281"/>
      <c r="T63" s="8">
        <v>550</v>
      </c>
      <c r="U63" s="8">
        <f t="shared" si="25"/>
        <v>192.5</v>
      </c>
      <c r="V63" s="8">
        <f t="shared" si="26"/>
        <v>742.5</v>
      </c>
      <c r="W63" s="447">
        <v>745</v>
      </c>
      <c r="X63" s="471">
        <f t="shared" si="3"/>
        <v>74.5</v>
      </c>
      <c r="Y63" s="471">
        <f t="shared" si="4"/>
        <v>819.5</v>
      </c>
      <c r="Z63" s="8">
        <v>890</v>
      </c>
    </row>
    <row r="64" spans="1:26" s="8" customFormat="1" ht="15" customHeight="1" x14ac:dyDescent="0.25">
      <c r="A64" s="280"/>
      <c r="B64" s="90"/>
      <c r="C64" s="446" t="s">
        <v>482</v>
      </c>
      <c r="D64" s="90"/>
      <c r="E64" s="446" t="s">
        <v>481</v>
      </c>
      <c r="F64" s="775" t="s">
        <v>389</v>
      </c>
      <c r="G64" s="775"/>
      <c r="H64" s="775"/>
      <c r="I64" s="775"/>
      <c r="J64" s="90"/>
      <c r="K64" s="18"/>
      <c r="L64" s="90"/>
      <c r="M64" s="18"/>
      <c r="N64" s="311"/>
      <c r="O64" s="447">
        <f t="shared" si="27"/>
        <v>715</v>
      </c>
      <c r="P64" s="312"/>
      <c r="Q64" s="14">
        <f t="shared" ref="Q64:Q67" si="29">M64*O64</f>
        <v>0</v>
      </c>
      <c r="R64" s="90"/>
      <c r="S64" s="281"/>
      <c r="T64" s="8">
        <v>480</v>
      </c>
      <c r="U64" s="8">
        <f t="shared" si="25"/>
        <v>168</v>
      </c>
      <c r="V64" s="8">
        <f t="shared" ref="V64:V67" si="30">U64+T64</f>
        <v>648</v>
      </c>
      <c r="W64" s="447">
        <v>650</v>
      </c>
      <c r="X64" s="471">
        <f t="shared" si="3"/>
        <v>65</v>
      </c>
      <c r="Y64" s="471">
        <f t="shared" si="4"/>
        <v>715</v>
      </c>
      <c r="Z64" s="8">
        <v>715</v>
      </c>
    </row>
    <row r="65" spans="1:26" s="8" customFormat="1" ht="15" customHeight="1" x14ac:dyDescent="0.25">
      <c r="A65" s="280"/>
      <c r="B65" s="90"/>
      <c r="C65" s="446" t="s">
        <v>483</v>
      </c>
      <c r="D65" s="90"/>
      <c r="E65" s="446" t="s">
        <v>484</v>
      </c>
      <c r="F65" s="775" t="s">
        <v>485</v>
      </c>
      <c r="G65" s="775"/>
      <c r="H65" s="775"/>
      <c r="I65" s="775"/>
      <c r="J65" s="90"/>
      <c r="K65" s="18"/>
      <c r="L65" s="90"/>
      <c r="M65" s="18"/>
      <c r="N65" s="311"/>
      <c r="O65" s="447">
        <f t="shared" si="27"/>
        <v>890</v>
      </c>
      <c r="P65" s="312"/>
      <c r="Q65" s="14">
        <f t="shared" si="29"/>
        <v>0</v>
      </c>
      <c r="R65" s="90"/>
      <c r="S65" s="281"/>
      <c r="T65" s="8">
        <v>600</v>
      </c>
      <c r="U65" s="8">
        <f t="shared" si="25"/>
        <v>210</v>
      </c>
      <c r="V65" s="8">
        <f t="shared" si="30"/>
        <v>810</v>
      </c>
      <c r="W65" s="447">
        <v>810</v>
      </c>
      <c r="X65" s="471">
        <f t="shared" si="3"/>
        <v>81</v>
      </c>
      <c r="Y65" s="471">
        <f t="shared" si="4"/>
        <v>891</v>
      </c>
      <c r="Z65" s="8">
        <v>890</v>
      </c>
    </row>
    <row r="66" spans="1:26" s="8" customFormat="1" ht="15" customHeight="1" x14ac:dyDescent="0.25">
      <c r="A66" s="280"/>
      <c r="B66" s="90"/>
      <c r="C66" s="446" t="s">
        <v>486</v>
      </c>
      <c r="D66" s="90"/>
      <c r="E66" s="446" t="s">
        <v>487</v>
      </c>
      <c r="F66" s="775" t="s">
        <v>417</v>
      </c>
      <c r="G66" s="775"/>
      <c r="H66" s="775"/>
      <c r="I66" s="775"/>
      <c r="J66" s="90"/>
      <c r="K66" s="18"/>
      <c r="L66" s="90"/>
      <c r="M66" s="18"/>
      <c r="N66" s="311"/>
      <c r="O66" s="447">
        <f t="shared" si="27"/>
        <v>595</v>
      </c>
      <c r="P66" s="312"/>
      <c r="Q66" s="14">
        <f t="shared" si="29"/>
        <v>0</v>
      </c>
      <c r="R66" s="90"/>
      <c r="S66" s="281"/>
      <c r="T66" s="8">
        <v>400</v>
      </c>
      <c r="U66" s="8">
        <f t="shared" si="25"/>
        <v>140</v>
      </c>
      <c r="V66" s="8">
        <f t="shared" si="30"/>
        <v>540</v>
      </c>
      <c r="W66" s="447">
        <v>540</v>
      </c>
      <c r="X66" s="471">
        <f t="shared" si="3"/>
        <v>54</v>
      </c>
      <c r="Y66" s="471">
        <f t="shared" si="4"/>
        <v>594</v>
      </c>
      <c r="Z66" s="8">
        <v>595</v>
      </c>
    </row>
    <row r="67" spans="1:26" s="8" customFormat="1" ht="15" customHeight="1" x14ac:dyDescent="0.25">
      <c r="A67" s="280"/>
      <c r="B67" s="90"/>
      <c r="C67" s="446" t="s">
        <v>488</v>
      </c>
      <c r="D67" s="90"/>
      <c r="E67" s="446" t="s">
        <v>489</v>
      </c>
      <c r="F67" s="775" t="s">
        <v>417</v>
      </c>
      <c r="G67" s="775"/>
      <c r="H67" s="775"/>
      <c r="I67" s="775"/>
      <c r="J67" s="90"/>
      <c r="K67" s="18"/>
      <c r="L67" s="90"/>
      <c r="M67" s="18"/>
      <c r="N67" s="311"/>
      <c r="O67" s="447">
        <f t="shared" si="27"/>
        <v>970</v>
      </c>
      <c r="P67" s="312"/>
      <c r="Q67" s="14">
        <f t="shared" si="29"/>
        <v>0</v>
      </c>
      <c r="R67" s="90"/>
      <c r="S67" s="281"/>
      <c r="T67" s="8">
        <v>650</v>
      </c>
      <c r="U67" s="8">
        <f t="shared" si="25"/>
        <v>227.49999999999997</v>
      </c>
      <c r="V67" s="8">
        <f t="shared" si="30"/>
        <v>877.5</v>
      </c>
      <c r="W67" s="447">
        <v>880</v>
      </c>
      <c r="X67" s="471">
        <f t="shared" si="3"/>
        <v>88</v>
      </c>
      <c r="Y67" s="471">
        <f t="shared" si="4"/>
        <v>968</v>
      </c>
      <c r="Z67" s="8">
        <v>970</v>
      </c>
    </row>
    <row r="68" spans="1:26" s="8" customFormat="1" ht="15" customHeight="1" x14ac:dyDescent="0.25">
      <c r="A68" s="280"/>
      <c r="B68" s="90"/>
      <c r="C68" s="446" t="s">
        <v>490</v>
      </c>
      <c r="D68" s="90"/>
      <c r="E68" s="446" t="s">
        <v>493</v>
      </c>
      <c r="F68" s="775"/>
      <c r="G68" s="775"/>
      <c r="H68" s="775"/>
      <c r="I68" s="775"/>
      <c r="J68" s="90"/>
      <c r="K68" s="18"/>
      <c r="L68" s="90"/>
      <c r="M68" s="18"/>
      <c r="N68" s="311"/>
      <c r="O68" s="447">
        <f t="shared" si="27"/>
        <v>1415</v>
      </c>
      <c r="P68" s="312"/>
      <c r="Q68" s="14">
        <f t="shared" si="28"/>
        <v>0</v>
      </c>
      <c r="R68" s="90"/>
      <c r="S68" s="281"/>
      <c r="T68" s="8">
        <v>950</v>
      </c>
      <c r="U68" s="8">
        <f t="shared" si="25"/>
        <v>332.5</v>
      </c>
      <c r="V68" s="8">
        <f t="shared" si="26"/>
        <v>1282.5</v>
      </c>
      <c r="W68" s="447">
        <v>1285</v>
      </c>
      <c r="X68" s="471">
        <f t="shared" si="3"/>
        <v>128.5</v>
      </c>
      <c r="Y68" s="471">
        <f t="shared" si="4"/>
        <v>1413.5</v>
      </c>
      <c r="Z68" s="8">
        <v>1415</v>
      </c>
    </row>
    <row r="69" spans="1:26" s="8" customFormat="1" ht="15" customHeight="1" x14ac:dyDescent="0.25">
      <c r="A69" s="280"/>
      <c r="B69" s="90"/>
      <c r="C69" s="446" t="s">
        <v>491</v>
      </c>
      <c r="D69" s="90"/>
      <c r="E69" s="446" t="s">
        <v>494</v>
      </c>
      <c r="F69" s="775" t="s">
        <v>485</v>
      </c>
      <c r="G69" s="775"/>
      <c r="H69" s="775"/>
      <c r="I69" s="775"/>
      <c r="J69" s="90"/>
      <c r="K69" s="18"/>
      <c r="L69" s="90"/>
      <c r="M69" s="18"/>
      <c r="N69" s="311"/>
      <c r="O69" s="447">
        <f t="shared" si="27"/>
        <v>1415</v>
      </c>
      <c r="P69" s="312"/>
      <c r="Q69" s="14">
        <f t="shared" ref="Q69" si="31">M69*O69</f>
        <v>0</v>
      </c>
      <c r="R69" s="90"/>
      <c r="S69" s="281"/>
      <c r="T69" s="8">
        <v>950</v>
      </c>
      <c r="U69" s="8">
        <f t="shared" si="25"/>
        <v>332.5</v>
      </c>
      <c r="V69" s="8">
        <f t="shared" ref="V69" si="32">U69+T69</f>
        <v>1282.5</v>
      </c>
      <c r="W69" s="447">
        <v>1285</v>
      </c>
      <c r="X69" s="471">
        <f t="shared" si="3"/>
        <v>128.5</v>
      </c>
      <c r="Y69" s="471">
        <f t="shared" si="4"/>
        <v>1413.5</v>
      </c>
      <c r="Z69" s="8">
        <v>1415</v>
      </c>
    </row>
    <row r="70" spans="1:26" s="8" customFormat="1" ht="15" customHeight="1" x14ac:dyDescent="0.25">
      <c r="A70" s="280"/>
      <c r="B70" s="90"/>
      <c r="C70" s="446" t="s">
        <v>492</v>
      </c>
      <c r="D70" s="90"/>
      <c r="E70" s="446" t="s">
        <v>495</v>
      </c>
      <c r="F70" s="775" t="s">
        <v>485</v>
      </c>
      <c r="G70" s="775"/>
      <c r="H70" s="775"/>
      <c r="I70" s="775"/>
      <c r="J70" s="90"/>
      <c r="K70" s="18"/>
      <c r="L70" s="90"/>
      <c r="M70" s="18"/>
      <c r="N70" s="311"/>
      <c r="O70" s="447">
        <f t="shared" si="27"/>
        <v>1415</v>
      </c>
      <c r="P70" s="312"/>
      <c r="Q70" s="14">
        <f t="shared" si="28"/>
        <v>0</v>
      </c>
      <c r="R70" s="90"/>
      <c r="S70" s="281"/>
      <c r="T70" s="8">
        <v>950</v>
      </c>
      <c r="U70" s="8">
        <f t="shared" si="25"/>
        <v>332.5</v>
      </c>
      <c r="V70" s="8">
        <f t="shared" si="26"/>
        <v>1282.5</v>
      </c>
      <c r="W70" s="447">
        <v>1285</v>
      </c>
      <c r="X70" s="471">
        <f t="shared" si="3"/>
        <v>128.5</v>
      </c>
      <c r="Y70" s="471">
        <f t="shared" si="4"/>
        <v>1413.5</v>
      </c>
      <c r="Z70" s="8">
        <v>1415</v>
      </c>
    </row>
    <row r="71" spans="1:26" s="8" customFormat="1" ht="15" customHeight="1" x14ac:dyDescent="0.25">
      <c r="A71" s="280"/>
      <c r="B71" s="90"/>
      <c r="C71" s="788" t="s">
        <v>322</v>
      </c>
      <c r="D71" s="789"/>
      <c r="E71" s="789"/>
      <c r="F71" s="789"/>
      <c r="G71" s="789"/>
      <c r="H71" s="789"/>
      <c r="I71" s="789"/>
      <c r="J71" s="789"/>
      <c r="K71" s="789"/>
      <c r="L71" s="789"/>
      <c r="M71" s="789"/>
      <c r="N71" s="789"/>
      <c r="O71" s="789"/>
      <c r="P71" s="789"/>
      <c r="Q71" s="790"/>
      <c r="R71" s="90"/>
      <c r="S71" s="281"/>
      <c r="W71" s="473"/>
      <c r="X71" s="471">
        <f t="shared" si="3"/>
        <v>0</v>
      </c>
      <c r="Y71" s="471">
        <f t="shared" si="4"/>
        <v>0</v>
      </c>
    </row>
    <row r="72" spans="1:26" s="8" customFormat="1" ht="34.15" customHeight="1" x14ac:dyDescent="0.25">
      <c r="A72" s="280"/>
      <c r="B72" s="90"/>
      <c r="C72" s="450" t="s">
        <v>551</v>
      </c>
      <c r="D72" s="90"/>
      <c r="E72" s="454" t="s">
        <v>323</v>
      </c>
      <c r="F72" s="780" t="s">
        <v>435</v>
      </c>
      <c r="G72" s="780"/>
      <c r="H72" s="780"/>
      <c r="I72" s="780"/>
      <c r="J72" s="90"/>
      <c r="K72" s="51"/>
      <c r="L72" s="90"/>
      <c r="M72" s="51"/>
      <c r="N72" s="311"/>
      <c r="O72" s="447">
        <f>Z72</f>
        <v>965</v>
      </c>
      <c r="P72" s="312"/>
      <c r="Q72" s="53">
        <f t="shared" ref="Q72:Q74" si="33">M72*O72</f>
        <v>0</v>
      </c>
      <c r="R72" s="90"/>
      <c r="S72" s="281"/>
      <c r="T72" s="8">
        <v>650</v>
      </c>
      <c r="U72" s="8">
        <f t="shared" ref="U72:U101" si="34">T72*0.35</f>
        <v>227.49999999999997</v>
      </c>
      <c r="V72" s="8">
        <f t="shared" ref="V72:V74" si="35">U72+T72</f>
        <v>877.5</v>
      </c>
      <c r="W72" s="447">
        <v>875</v>
      </c>
      <c r="X72" s="471">
        <f t="shared" si="3"/>
        <v>87.5</v>
      </c>
      <c r="Y72" s="471">
        <f t="shared" si="4"/>
        <v>962.5</v>
      </c>
      <c r="Z72" s="8">
        <v>965</v>
      </c>
    </row>
    <row r="73" spans="1:26" s="8" customFormat="1" ht="30.6" customHeight="1" x14ac:dyDescent="0.25">
      <c r="A73" s="280"/>
      <c r="B73" s="90"/>
      <c r="C73" s="450" t="s">
        <v>552</v>
      </c>
      <c r="D73" s="90"/>
      <c r="E73" s="454" t="s">
        <v>324</v>
      </c>
      <c r="F73" s="780" t="s">
        <v>434</v>
      </c>
      <c r="G73" s="780"/>
      <c r="H73" s="780"/>
      <c r="I73" s="780"/>
      <c r="J73" s="90"/>
      <c r="K73" s="18"/>
      <c r="L73" s="90"/>
      <c r="M73" s="18"/>
      <c r="N73" s="311"/>
      <c r="O73" s="447">
        <f t="shared" ref="O73:O74" si="36">Z73</f>
        <v>1635</v>
      </c>
      <c r="P73" s="312"/>
      <c r="Q73" s="14">
        <f t="shared" si="33"/>
        <v>0</v>
      </c>
      <c r="R73" s="90"/>
      <c r="S73" s="281"/>
      <c r="T73" s="8">
        <v>1100</v>
      </c>
      <c r="U73" s="8">
        <f t="shared" si="34"/>
        <v>385</v>
      </c>
      <c r="V73" s="8">
        <f t="shared" si="35"/>
        <v>1485</v>
      </c>
      <c r="W73" s="447">
        <v>1485</v>
      </c>
      <c r="X73" s="471">
        <f t="shared" si="3"/>
        <v>148.5</v>
      </c>
      <c r="Y73" s="471">
        <f t="shared" si="4"/>
        <v>1633.5</v>
      </c>
      <c r="Z73" s="8">
        <v>1635</v>
      </c>
    </row>
    <row r="74" spans="1:26" s="8" customFormat="1" ht="29.45" customHeight="1" x14ac:dyDescent="0.25">
      <c r="A74" s="280"/>
      <c r="B74" s="90"/>
      <c r="C74" s="450" t="s">
        <v>553</v>
      </c>
      <c r="D74" s="90"/>
      <c r="E74" s="52" t="s">
        <v>325</v>
      </c>
      <c r="F74" s="780" t="s">
        <v>326</v>
      </c>
      <c r="G74" s="780"/>
      <c r="H74" s="780"/>
      <c r="I74" s="780"/>
      <c r="J74" s="90"/>
      <c r="K74" s="18"/>
      <c r="L74" s="90"/>
      <c r="M74" s="18"/>
      <c r="N74" s="311"/>
      <c r="O74" s="447">
        <f t="shared" si="36"/>
        <v>2080</v>
      </c>
      <c r="P74" s="312"/>
      <c r="Q74" s="14">
        <f t="shared" si="33"/>
        <v>0</v>
      </c>
      <c r="R74" s="90"/>
      <c r="S74" s="281"/>
      <c r="T74" s="8">
        <v>1400</v>
      </c>
      <c r="U74" s="8">
        <f t="shared" si="34"/>
        <v>489.99999999999994</v>
      </c>
      <c r="V74" s="8">
        <f t="shared" si="35"/>
        <v>1890</v>
      </c>
      <c r="W74" s="447">
        <v>1890</v>
      </c>
      <c r="X74" s="471">
        <f t="shared" si="3"/>
        <v>189</v>
      </c>
      <c r="Y74" s="471">
        <f t="shared" si="4"/>
        <v>2079</v>
      </c>
      <c r="Z74" s="8">
        <v>2080</v>
      </c>
    </row>
    <row r="75" spans="1:26" s="8" customFormat="1" ht="15" customHeight="1" x14ac:dyDescent="0.25">
      <c r="A75" s="280"/>
      <c r="B75" s="90"/>
      <c r="C75" s="797" t="s">
        <v>327</v>
      </c>
      <c r="D75" s="798"/>
      <c r="E75" s="798"/>
      <c r="F75" s="798"/>
      <c r="G75" s="798"/>
      <c r="H75" s="798"/>
      <c r="I75" s="798"/>
      <c r="J75" s="798"/>
      <c r="K75" s="798"/>
      <c r="L75" s="798"/>
      <c r="M75" s="798"/>
      <c r="N75" s="798"/>
      <c r="O75" s="798"/>
      <c r="P75" s="798"/>
      <c r="Q75" s="799"/>
      <c r="R75" s="90"/>
      <c r="S75" s="281"/>
      <c r="W75" s="473"/>
      <c r="X75" s="471">
        <f t="shared" si="3"/>
        <v>0</v>
      </c>
      <c r="Y75" s="471">
        <f t="shared" si="4"/>
        <v>0</v>
      </c>
    </row>
    <row r="76" spans="1:26" s="8" customFormat="1" ht="15" customHeight="1" x14ac:dyDescent="0.25">
      <c r="A76" s="280"/>
      <c r="B76" s="90"/>
      <c r="C76" s="446" t="s">
        <v>499</v>
      </c>
      <c r="D76" s="90"/>
      <c r="E76" s="40" t="s">
        <v>496</v>
      </c>
      <c r="F76" s="794" t="s">
        <v>497</v>
      </c>
      <c r="G76" s="795"/>
      <c r="H76" s="795"/>
      <c r="I76" s="796"/>
      <c r="J76" s="90"/>
      <c r="K76" s="18"/>
      <c r="L76" s="90"/>
      <c r="M76" s="18"/>
      <c r="N76" s="311"/>
      <c r="O76" s="447">
        <f>Z76</f>
        <v>1785</v>
      </c>
      <c r="P76" s="312"/>
      <c r="Q76" s="14">
        <f>M76*O76</f>
        <v>0</v>
      </c>
      <c r="R76" s="90"/>
      <c r="S76" s="281"/>
      <c r="T76" s="8">
        <v>1200</v>
      </c>
      <c r="U76" s="8">
        <f t="shared" si="34"/>
        <v>420</v>
      </c>
      <c r="V76" s="8">
        <f t="shared" ref="V76:V80" si="37">U76+T76</f>
        <v>1620</v>
      </c>
      <c r="W76" s="447">
        <v>1620</v>
      </c>
      <c r="X76" s="471">
        <f t="shared" si="3"/>
        <v>162</v>
      </c>
      <c r="Y76" s="471">
        <f t="shared" si="4"/>
        <v>1782</v>
      </c>
      <c r="Z76" s="8">
        <v>1785</v>
      </c>
    </row>
    <row r="77" spans="1:26" s="8" customFormat="1" ht="15" customHeight="1" x14ac:dyDescent="0.25">
      <c r="A77" s="280"/>
      <c r="B77" s="90"/>
      <c r="C77" s="446" t="s">
        <v>500</v>
      </c>
      <c r="D77" s="90"/>
      <c r="E77" s="40" t="s">
        <v>498</v>
      </c>
      <c r="F77" s="794" t="s">
        <v>497</v>
      </c>
      <c r="G77" s="795"/>
      <c r="H77" s="795"/>
      <c r="I77" s="796"/>
      <c r="J77" s="90"/>
      <c r="K77" s="18"/>
      <c r="L77" s="90"/>
      <c r="M77" s="18"/>
      <c r="N77" s="311"/>
      <c r="O77" s="447">
        <f t="shared" ref="O77:O80" si="38">Z77</f>
        <v>1415</v>
      </c>
      <c r="P77" s="312"/>
      <c r="Q77" s="14">
        <f t="shared" ref="Q77:Q79" si="39">M77*O77</f>
        <v>0</v>
      </c>
      <c r="R77" s="90"/>
      <c r="S77" s="281"/>
      <c r="T77" s="8">
        <v>950</v>
      </c>
      <c r="U77" s="8">
        <f t="shared" si="34"/>
        <v>332.5</v>
      </c>
      <c r="V77" s="8">
        <f t="shared" si="37"/>
        <v>1282.5</v>
      </c>
      <c r="W77" s="447">
        <v>1285</v>
      </c>
      <c r="X77" s="471">
        <f t="shared" si="3"/>
        <v>128.5</v>
      </c>
      <c r="Y77" s="471">
        <f t="shared" si="4"/>
        <v>1413.5</v>
      </c>
      <c r="Z77" s="8">
        <v>1415</v>
      </c>
    </row>
    <row r="78" spans="1:26" s="8" customFormat="1" ht="15" customHeight="1" x14ac:dyDescent="0.25">
      <c r="A78" s="280"/>
      <c r="B78" s="90"/>
      <c r="C78" s="40" t="s">
        <v>503</v>
      </c>
      <c r="D78" s="90"/>
      <c r="E78" s="40" t="s">
        <v>226</v>
      </c>
      <c r="F78" s="794" t="s">
        <v>497</v>
      </c>
      <c r="G78" s="795"/>
      <c r="H78" s="795"/>
      <c r="I78" s="796"/>
      <c r="J78" s="90"/>
      <c r="K78" s="18"/>
      <c r="L78" s="90"/>
      <c r="M78" s="18"/>
      <c r="N78" s="311"/>
      <c r="O78" s="447">
        <f t="shared" si="38"/>
        <v>1040</v>
      </c>
      <c r="P78" s="312"/>
      <c r="Q78" s="14">
        <f t="shared" si="39"/>
        <v>0</v>
      </c>
      <c r="R78" s="90"/>
      <c r="S78" s="281"/>
      <c r="T78" s="8">
        <v>700</v>
      </c>
      <c r="U78" s="8">
        <f t="shared" si="34"/>
        <v>244.99999999999997</v>
      </c>
      <c r="V78" s="8">
        <f t="shared" si="37"/>
        <v>945</v>
      </c>
      <c r="W78" s="447">
        <v>945</v>
      </c>
      <c r="X78" s="471">
        <f t="shared" si="3"/>
        <v>94.5</v>
      </c>
      <c r="Y78" s="471">
        <f t="shared" si="4"/>
        <v>1039.5</v>
      </c>
      <c r="Z78" s="8">
        <v>1040</v>
      </c>
    </row>
    <row r="79" spans="1:26" s="8" customFormat="1" ht="15" customHeight="1" x14ac:dyDescent="0.25">
      <c r="A79" s="280"/>
      <c r="B79" s="90"/>
      <c r="C79" s="446" t="s">
        <v>504</v>
      </c>
      <c r="D79" s="90"/>
      <c r="E79" s="40" t="s">
        <v>501</v>
      </c>
      <c r="F79" s="794" t="s">
        <v>497</v>
      </c>
      <c r="G79" s="795"/>
      <c r="H79" s="795"/>
      <c r="I79" s="796"/>
      <c r="J79" s="90"/>
      <c r="K79" s="18"/>
      <c r="L79" s="90"/>
      <c r="M79" s="18"/>
      <c r="N79" s="311"/>
      <c r="O79" s="447">
        <f t="shared" si="38"/>
        <v>525</v>
      </c>
      <c r="P79" s="312"/>
      <c r="Q79" s="14">
        <f t="shared" si="39"/>
        <v>0</v>
      </c>
      <c r="R79" s="90"/>
      <c r="S79" s="281"/>
      <c r="T79" s="8">
        <v>350</v>
      </c>
      <c r="U79" s="8">
        <f t="shared" si="34"/>
        <v>122.49999999999999</v>
      </c>
      <c r="V79" s="8">
        <f t="shared" si="37"/>
        <v>472.5</v>
      </c>
      <c r="W79" s="447">
        <v>475</v>
      </c>
      <c r="X79" s="471">
        <f t="shared" si="3"/>
        <v>47.5</v>
      </c>
      <c r="Y79" s="471">
        <f t="shared" si="4"/>
        <v>522.5</v>
      </c>
      <c r="Z79" s="8">
        <v>525</v>
      </c>
    </row>
    <row r="80" spans="1:26" s="8" customFormat="1" ht="15" customHeight="1" x14ac:dyDescent="0.25">
      <c r="A80" s="280"/>
      <c r="B80" s="90"/>
      <c r="C80" s="446" t="s">
        <v>505</v>
      </c>
      <c r="D80" s="90"/>
      <c r="E80" s="55" t="s">
        <v>502</v>
      </c>
      <c r="F80" s="794" t="s">
        <v>497</v>
      </c>
      <c r="G80" s="795"/>
      <c r="H80" s="795"/>
      <c r="I80" s="796"/>
      <c r="J80" s="90"/>
      <c r="K80" s="51"/>
      <c r="L80" s="90"/>
      <c r="M80" s="51"/>
      <c r="N80" s="311"/>
      <c r="O80" s="447">
        <f t="shared" si="38"/>
        <v>400</v>
      </c>
      <c r="P80" s="312"/>
      <c r="Q80" s="53">
        <f>M80*O80</f>
        <v>0</v>
      </c>
      <c r="R80" s="90"/>
      <c r="S80" s="281"/>
      <c r="T80" s="8">
        <v>270</v>
      </c>
      <c r="U80" s="8">
        <f t="shared" si="34"/>
        <v>94.5</v>
      </c>
      <c r="V80" s="8">
        <f t="shared" si="37"/>
        <v>364.5</v>
      </c>
      <c r="W80" s="452">
        <v>365</v>
      </c>
      <c r="X80" s="471">
        <f t="shared" si="3"/>
        <v>36.5</v>
      </c>
      <c r="Y80" s="471">
        <f t="shared" si="4"/>
        <v>401.5</v>
      </c>
      <c r="Z80" s="8">
        <v>400</v>
      </c>
    </row>
    <row r="81" spans="1:26" s="8" customFormat="1" ht="15" customHeight="1" x14ac:dyDescent="0.25">
      <c r="A81" s="280"/>
      <c r="B81" s="90"/>
      <c r="C81" s="797" t="s">
        <v>377</v>
      </c>
      <c r="D81" s="798"/>
      <c r="E81" s="798"/>
      <c r="F81" s="798"/>
      <c r="G81" s="798"/>
      <c r="H81" s="798"/>
      <c r="I81" s="798"/>
      <c r="J81" s="798"/>
      <c r="K81" s="798"/>
      <c r="L81" s="798"/>
      <c r="M81" s="798"/>
      <c r="N81" s="798"/>
      <c r="O81" s="798"/>
      <c r="P81" s="798"/>
      <c r="Q81" s="799"/>
      <c r="R81" s="90"/>
      <c r="S81" s="281"/>
      <c r="W81" s="473"/>
      <c r="X81" s="471">
        <f t="shared" si="3"/>
        <v>0</v>
      </c>
      <c r="Y81" s="471">
        <f t="shared" si="4"/>
        <v>0</v>
      </c>
    </row>
    <row r="82" spans="1:26" s="8" customFormat="1" ht="15" customHeight="1" x14ac:dyDescent="0.25">
      <c r="A82" s="280"/>
      <c r="B82" s="90"/>
      <c r="C82" s="55" t="s">
        <v>507</v>
      </c>
      <c r="D82" s="90"/>
      <c r="E82" s="55" t="s">
        <v>506</v>
      </c>
      <c r="F82" s="785" t="s">
        <v>508</v>
      </c>
      <c r="G82" s="786"/>
      <c r="H82" s="786"/>
      <c r="I82" s="787"/>
      <c r="J82" s="90"/>
      <c r="K82" s="51"/>
      <c r="L82" s="90"/>
      <c r="M82" s="51"/>
      <c r="N82" s="311"/>
      <c r="O82" s="452">
        <f>Z82</f>
        <v>2010</v>
      </c>
      <c r="P82" s="312"/>
      <c r="Q82" s="53">
        <f t="shared" ref="Q82:Q89" si="40">M82*O82</f>
        <v>0</v>
      </c>
      <c r="R82" s="90"/>
      <c r="S82" s="281"/>
      <c r="T82" s="8">
        <v>1350</v>
      </c>
      <c r="U82" s="8">
        <f t="shared" si="34"/>
        <v>472.49999999999994</v>
      </c>
      <c r="V82" s="8">
        <f t="shared" ref="V82:V89" si="41">U82+T82</f>
        <v>1822.5</v>
      </c>
      <c r="W82" s="452">
        <v>1825</v>
      </c>
      <c r="X82" s="471">
        <f t="shared" si="3"/>
        <v>182.5</v>
      </c>
      <c r="Y82" s="471">
        <f t="shared" si="4"/>
        <v>2007.5</v>
      </c>
      <c r="Z82" s="8">
        <v>2010</v>
      </c>
    </row>
    <row r="83" spans="1:26" s="8" customFormat="1" ht="27.6" customHeight="1" x14ac:dyDescent="0.25">
      <c r="A83" s="280"/>
      <c r="B83" s="90"/>
      <c r="C83" s="55" t="s">
        <v>509</v>
      </c>
      <c r="D83" s="90"/>
      <c r="E83" s="40" t="s">
        <v>510</v>
      </c>
      <c r="F83" s="775" t="s">
        <v>511</v>
      </c>
      <c r="G83" s="775"/>
      <c r="H83" s="775"/>
      <c r="I83" s="775"/>
      <c r="J83" s="90"/>
      <c r="K83" s="18"/>
      <c r="L83" s="90"/>
      <c r="M83" s="18"/>
      <c r="N83" s="311"/>
      <c r="O83" s="452">
        <f t="shared" ref="O83:O89" si="42">Z83</f>
        <v>1485</v>
      </c>
      <c r="P83" s="312"/>
      <c r="Q83" s="14">
        <f t="shared" si="40"/>
        <v>0</v>
      </c>
      <c r="R83" s="90"/>
      <c r="S83" s="281"/>
      <c r="T83" s="8">
        <v>1000</v>
      </c>
      <c r="U83" s="8">
        <f t="shared" si="34"/>
        <v>350</v>
      </c>
      <c r="V83" s="8">
        <f t="shared" si="41"/>
        <v>1350</v>
      </c>
      <c r="W83" s="447">
        <v>1350</v>
      </c>
      <c r="X83" s="471">
        <f t="shared" si="3"/>
        <v>135</v>
      </c>
      <c r="Y83" s="471">
        <f t="shared" si="4"/>
        <v>1485</v>
      </c>
      <c r="Z83" s="8">
        <v>1485</v>
      </c>
    </row>
    <row r="84" spans="1:26" s="8" customFormat="1" ht="15" customHeight="1" x14ac:dyDescent="0.25">
      <c r="A84" s="280"/>
      <c r="B84" s="90"/>
      <c r="C84" s="55" t="s">
        <v>512</v>
      </c>
      <c r="D84" s="90"/>
      <c r="E84" s="40" t="s">
        <v>515</v>
      </c>
      <c r="F84" s="784" t="s">
        <v>513</v>
      </c>
      <c r="G84" s="784"/>
      <c r="H84" s="784"/>
      <c r="I84" s="784"/>
      <c r="J84" s="90"/>
      <c r="K84" s="18"/>
      <c r="L84" s="90"/>
      <c r="M84" s="18"/>
      <c r="N84" s="311"/>
      <c r="O84" s="452">
        <f t="shared" si="42"/>
        <v>2010</v>
      </c>
      <c r="P84" s="312"/>
      <c r="Q84" s="14">
        <f t="shared" si="40"/>
        <v>0</v>
      </c>
      <c r="R84" s="90"/>
      <c r="S84" s="281"/>
      <c r="T84" s="8">
        <v>1350</v>
      </c>
      <c r="U84" s="8">
        <f t="shared" si="34"/>
        <v>472.49999999999994</v>
      </c>
      <c r="V84" s="8">
        <f t="shared" si="41"/>
        <v>1822.5</v>
      </c>
      <c r="W84" s="447">
        <v>1825</v>
      </c>
      <c r="X84" s="471">
        <f t="shared" si="3"/>
        <v>182.5</v>
      </c>
      <c r="Y84" s="471">
        <f t="shared" si="4"/>
        <v>2007.5</v>
      </c>
      <c r="Z84" s="8">
        <v>2010</v>
      </c>
    </row>
    <row r="85" spans="1:26" s="8" customFormat="1" ht="15" customHeight="1" x14ac:dyDescent="0.25">
      <c r="A85" s="280"/>
      <c r="B85" s="90"/>
      <c r="C85" s="55" t="s">
        <v>516</v>
      </c>
      <c r="D85" s="90"/>
      <c r="E85" s="40" t="s">
        <v>514</v>
      </c>
      <c r="F85" s="784" t="s">
        <v>513</v>
      </c>
      <c r="G85" s="784"/>
      <c r="H85" s="784"/>
      <c r="I85" s="784"/>
      <c r="J85" s="90"/>
      <c r="K85" s="18"/>
      <c r="L85" s="90"/>
      <c r="M85" s="18"/>
      <c r="N85" s="311"/>
      <c r="O85" s="452">
        <f t="shared" si="42"/>
        <v>1485</v>
      </c>
      <c r="P85" s="312"/>
      <c r="Q85" s="14">
        <f>M85*O85</f>
        <v>0</v>
      </c>
      <c r="R85" s="90"/>
      <c r="S85" s="281"/>
      <c r="T85" s="8">
        <v>1000</v>
      </c>
      <c r="U85" s="8">
        <f t="shared" si="34"/>
        <v>350</v>
      </c>
      <c r="V85" s="8">
        <f t="shared" si="41"/>
        <v>1350</v>
      </c>
      <c r="W85" s="447">
        <v>1350</v>
      </c>
      <c r="X85" s="471">
        <f t="shared" ref="X85:X112" si="43">SUM(W85*0.1)</f>
        <v>135</v>
      </c>
      <c r="Y85" s="471">
        <f t="shared" ref="Y85:Y112" si="44">X85+W85</f>
        <v>1485</v>
      </c>
      <c r="Z85" s="8">
        <v>1485</v>
      </c>
    </row>
    <row r="86" spans="1:26" s="8" customFormat="1" ht="15" customHeight="1" x14ac:dyDescent="0.25">
      <c r="A86" s="280"/>
      <c r="B86" s="90"/>
      <c r="C86" s="446" t="s">
        <v>519</v>
      </c>
      <c r="D86" s="90"/>
      <c r="E86" s="40" t="s">
        <v>517</v>
      </c>
      <c r="F86" s="794" t="s">
        <v>521</v>
      </c>
      <c r="G86" s="795"/>
      <c r="H86" s="795"/>
      <c r="I86" s="796"/>
      <c r="J86" s="90"/>
      <c r="K86" s="18"/>
      <c r="L86" s="90"/>
      <c r="M86" s="18"/>
      <c r="N86" s="311"/>
      <c r="O86" s="452">
        <f t="shared" si="42"/>
        <v>1340</v>
      </c>
      <c r="P86" s="312"/>
      <c r="Q86" s="14">
        <f>M86*O86</f>
        <v>0</v>
      </c>
      <c r="R86" s="90"/>
      <c r="S86" s="281"/>
      <c r="T86" s="8">
        <v>900</v>
      </c>
      <c r="U86" s="8">
        <f t="shared" si="34"/>
        <v>315</v>
      </c>
      <c r="V86" s="8">
        <f t="shared" si="41"/>
        <v>1215</v>
      </c>
      <c r="W86" s="447">
        <v>1215</v>
      </c>
      <c r="X86" s="471">
        <f t="shared" si="43"/>
        <v>121.5</v>
      </c>
      <c r="Y86" s="471">
        <f t="shared" si="44"/>
        <v>1336.5</v>
      </c>
      <c r="Z86" s="8">
        <v>1340</v>
      </c>
    </row>
    <row r="87" spans="1:26" s="8" customFormat="1" ht="15" customHeight="1" x14ac:dyDescent="0.25">
      <c r="A87" s="280"/>
      <c r="B87" s="90"/>
      <c r="C87" s="446" t="s">
        <v>520</v>
      </c>
      <c r="D87" s="90"/>
      <c r="E87" s="40" t="s">
        <v>518</v>
      </c>
      <c r="F87" s="794" t="s">
        <v>521</v>
      </c>
      <c r="G87" s="795"/>
      <c r="H87" s="795"/>
      <c r="I87" s="796"/>
      <c r="J87" s="90"/>
      <c r="K87" s="18"/>
      <c r="L87" s="90"/>
      <c r="M87" s="18"/>
      <c r="N87" s="311"/>
      <c r="O87" s="452">
        <f t="shared" si="42"/>
        <v>1040</v>
      </c>
      <c r="P87" s="312"/>
      <c r="Q87" s="14">
        <f>M87*O87</f>
        <v>0</v>
      </c>
      <c r="R87" s="90"/>
      <c r="S87" s="281"/>
      <c r="T87" s="8">
        <v>700</v>
      </c>
      <c r="U87" s="8">
        <f t="shared" si="34"/>
        <v>244.99999999999997</v>
      </c>
      <c r="V87" s="8">
        <f t="shared" si="41"/>
        <v>945</v>
      </c>
      <c r="W87" s="447">
        <v>945</v>
      </c>
      <c r="X87" s="471">
        <f t="shared" si="43"/>
        <v>94.5</v>
      </c>
      <c r="Y87" s="471">
        <f t="shared" si="44"/>
        <v>1039.5</v>
      </c>
      <c r="Z87" s="8">
        <v>1040</v>
      </c>
    </row>
    <row r="88" spans="1:26" s="8" customFormat="1" ht="15" customHeight="1" x14ac:dyDescent="0.25">
      <c r="A88" s="280"/>
      <c r="B88" s="90"/>
      <c r="C88" s="446" t="s">
        <v>522</v>
      </c>
      <c r="D88" s="90"/>
      <c r="E88" s="40" t="s">
        <v>523</v>
      </c>
      <c r="F88" s="794" t="s">
        <v>524</v>
      </c>
      <c r="G88" s="795"/>
      <c r="H88" s="795"/>
      <c r="I88" s="796"/>
      <c r="J88" s="90"/>
      <c r="K88" s="18"/>
      <c r="L88" s="90"/>
      <c r="M88" s="18"/>
      <c r="N88" s="311"/>
      <c r="O88" s="452">
        <f t="shared" si="42"/>
        <v>1040</v>
      </c>
      <c r="P88" s="312"/>
      <c r="Q88" s="14">
        <f>M88*O88</f>
        <v>0</v>
      </c>
      <c r="R88" s="90"/>
      <c r="S88" s="281"/>
      <c r="T88" s="8">
        <v>700</v>
      </c>
      <c r="U88" s="8">
        <f t="shared" si="34"/>
        <v>244.99999999999997</v>
      </c>
      <c r="V88" s="8">
        <f t="shared" si="41"/>
        <v>945</v>
      </c>
      <c r="W88" s="447">
        <v>945</v>
      </c>
      <c r="X88" s="471">
        <f t="shared" si="43"/>
        <v>94.5</v>
      </c>
      <c r="Y88" s="471">
        <f t="shared" si="44"/>
        <v>1039.5</v>
      </c>
      <c r="Z88" s="8">
        <v>1040</v>
      </c>
    </row>
    <row r="89" spans="1:26" s="8" customFormat="1" ht="15" customHeight="1" x14ac:dyDescent="0.25">
      <c r="A89" s="280"/>
      <c r="B89" s="90"/>
      <c r="C89" s="40" t="s">
        <v>527</v>
      </c>
      <c r="D89" s="90"/>
      <c r="E89" s="40" t="s">
        <v>525</v>
      </c>
      <c r="F89" s="784" t="s">
        <v>526</v>
      </c>
      <c r="G89" s="784"/>
      <c r="H89" s="784"/>
      <c r="I89" s="784"/>
      <c r="J89" s="90"/>
      <c r="K89" s="18"/>
      <c r="L89" s="90"/>
      <c r="M89" s="18"/>
      <c r="N89" s="311"/>
      <c r="O89" s="452">
        <f t="shared" si="42"/>
        <v>970</v>
      </c>
      <c r="P89" s="312"/>
      <c r="Q89" s="14">
        <f t="shared" si="40"/>
        <v>0</v>
      </c>
      <c r="R89" s="90"/>
      <c r="S89" s="281"/>
      <c r="T89" s="8">
        <v>650</v>
      </c>
      <c r="U89" s="8">
        <f t="shared" si="34"/>
        <v>227.49999999999997</v>
      </c>
      <c r="V89" s="8">
        <f t="shared" si="41"/>
        <v>877.5</v>
      </c>
      <c r="W89" s="447">
        <v>880</v>
      </c>
      <c r="X89" s="471">
        <f t="shared" si="43"/>
        <v>88</v>
      </c>
      <c r="Y89" s="471">
        <f t="shared" si="44"/>
        <v>968</v>
      </c>
      <c r="Z89" s="8">
        <v>970</v>
      </c>
    </row>
    <row r="90" spans="1:26" s="8" customFormat="1" ht="15" customHeight="1" x14ac:dyDescent="0.25">
      <c r="A90" s="280"/>
      <c r="B90" s="90"/>
      <c r="C90" s="788" t="s">
        <v>228</v>
      </c>
      <c r="D90" s="789"/>
      <c r="E90" s="789"/>
      <c r="F90" s="789"/>
      <c r="G90" s="789"/>
      <c r="H90" s="789"/>
      <c r="I90" s="789"/>
      <c r="J90" s="789"/>
      <c r="K90" s="789"/>
      <c r="L90" s="789"/>
      <c r="M90" s="789"/>
      <c r="N90" s="789"/>
      <c r="O90" s="789"/>
      <c r="P90" s="789"/>
      <c r="Q90" s="790"/>
      <c r="R90" s="90"/>
      <c r="S90" s="281"/>
      <c r="W90" s="473"/>
      <c r="X90" s="471">
        <f t="shared" si="43"/>
        <v>0</v>
      </c>
      <c r="Y90" s="471">
        <f t="shared" si="44"/>
        <v>0</v>
      </c>
    </row>
    <row r="91" spans="1:26" s="8" customFormat="1" ht="15" customHeight="1" x14ac:dyDescent="0.25">
      <c r="A91" s="280"/>
      <c r="B91" s="90"/>
      <c r="C91" s="446" t="s">
        <v>530</v>
      </c>
      <c r="D91" s="90"/>
      <c r="E91" s="455" t="s">
        <v>528</v>
      </c>
      <c r="F91" s="800" t="s">
        <v>389</v>
      </c>
      <c r="G91" s="801"/>
      <c r="H91" s="801"/>
      <c r="I91" s="802"/>
      <c r="J91" s="90"/>
      <c r="K91" s="18"/>
      <c r="L91" s="90"/>
      <c r="M91" s="18"/>
      <c r="N91" s="311"/>
      <c r="O91" s="447">
        <f>Z91</f>
        <v>890</v>
      </c>
      <c r="P91" s="312"/>
      <c r="Q91" s="14">
        <f>M91*O91</f>
        <v>0</v>
      </c>
      <c r="R91" s="90"/>
      <c r="S91" s="281"/>
      <c r="T91" s="8">
        <v>600</v>
      </c>
      <c r="U91" s="8">
        <f t="shared" si="34"/>
        <v>210</v>
      </c>
      <c r="V91" s="8">
        <f t="shared" ref="V91:V97" si="45">U91+T91</f>
        <v>810</v>
      </c>
      <c r="W91" s="447">
        <v>810</v>
      </c>
      <c r="X91" s="471">
        <f t="shared" si="43"/>
        <v>81</v>
      </c>
      <c r="Y91" s="471">
        <f t="shared" si="44"/>
        <v>891</v>
      </c>
      <c r="Z91" s="8">
        <v>890</v>
      </c>
    </row>
    <row r="92" spans="1:26" s="8" customFormat="1" ht="15" customHeight="1" x14ac:dyDescent="0.25">
      <c r="A92" s="280"/>
      <c r="B92" s="90"/>
      <c r="C92" s="446" t="s">
        <v>529</v>
      </c>
      <c r="D92" s="90"/>
      <c r="E92" s="455" t="s">
        <v>328</v>
      </c>
      <c r="F92" s="800" t="s">
        <v>389</v>
      </c>
      <c r="G92" s="801"/>
      <c r="H92" s="801"/>
      <c r="I92" s="802"/>
      <c r="J92" s="90"/>
      <c r="K92" s="18"/>
      <c r="L92" s="90"/>
      <c r="M92" s="18"/>
      <c r="N92" s="311"/>
      <c r="O92" s="447">
        <f t="shared" ref="O92:O97" si="46">Z92</f>
        <v>745</v>
      </c>
      <c r="P92" s="312"/>
      <c r="Q92" s="14">
        <f t="shared" ref="Q92:Q101" si="47">M92*O92</f>
        <v>0</v>
      </c>
      <c r="R92" s="90"/>
      <c r="S92" s="281"/>
      <c r="T92" s="8">
        <v>500</v>
      </c>
      <c r="U92" s="8">
        <f t="shared" si="34"/>
        <v>175</v>
      </c>
      <c r="V92" s="8">
        <f t="shared" si="45"/>
        <v>675</v>
      </c>
      <c r="W92" s="447">
        <v>675</v>
      </c>
      <c r="X92" s="471">
        <f t="shared" si="43"/>
        <v>67.5</v>
      </c>
      <c r="Y92" s="471">
        <f t="shared" si="44"/>
        <v>742.5</v>
      </c>
      <c r="Z92" s="8">
        <v>745</v>
      </c>
    </row>
    <row r="93" spans="1:26" s="8" customFormat="1" ht="15" customHeight="1" x14ac:dyDescent="0.25">
      <c r="A93" s="280"/>
      <c r="B93" s="90"/>
      <c r="C93" s="448" t="s">
        <v>531</v>
      </c>
      <c r="D93" s="90"/>
      <c r="E93" s="448" t="s">
        <v>532</v>
      </c>
      <c r="F93" s="800" t="s">
        <v>533</v>
      </c>
      <c r="G93" s="801"/>
      <c r="H93" s="801"/>
      <c r="I93" s="802"/>
      <c r="J93" s="90"/>
      <c r="K93" s="50"/>
      <c r="L93" s="90"/>
      <c r="M93" s="50"/>
      <c r="N93" s="311"/>
      <c r="O93" s="447">
        <f t="shared" si="46"/>
        <v>820</v>
      </c>
      <c r="P93" s="312"/>
      <c r="Q93" s="54">
        <f t="shared" si="47"/>
        <v>0</v>
      </c>
      <c r="R93" s="90"/>
      <c r="S93" s="281"/>
      <c r="T93" s="8">
        <v>550</v>
      </c>
      <c r="U93" s="8">
        <f t="shared" si="34"/>
        <v>192.5</v>
      </c>
      <c r="V93" s="8">
        <f t="shared" si="45"/>
        <v>742.5</v>
      </c>
      <c r="W93" s="449">
        <v>745</v>
      </c>
      <c r="X93" s="471">
        <f t="shared" si="43"/>
        <v>74.5</v>
      </c>
      <c r="Y93" s="471">
        <f t="shared" si="44"/>
        <v>819.5</v>
      </c>
      <c r="Z93" s="8">
        <v>820</v>
      </c>
    </row>
    <row r="94" spans="1:26" s="8" customFormat="1" ht="15" customHeight="1" x14ac:dyDescent="0.25">
      <c r="A94" s="280"/>
      <c r="B94" s="90"/>
      <c r="C94" s="448" t="s">
        <v>534</v>
      </c>
      <c r="D94" s="90"/>
      <c r="E94" s="448" t="s">
        <v>535</v>
      </c>
      <c r="F94" s="800" t="s">
        <v>536</v>
      </c>
      <c r="G94" s="801"/>
      <c r="H94" s="801"/>
      <c r="I94" s="802"/>
      <c r="J94" s="90"/>
      <c r="K94" s="50"/>
      <c r="L94" s="90"/>
      <c r="M94" s="50"/>
      <c r="N94" s="311"/>
      <c r="O94" s="447">
        <f t="shared" si="46"/>
        <v>820</v>
      </c>
      <c r="P94" s="312"/>
      <c r="Q94" s="54">
        <f t="shared" si="47"/>
        <v>0</v>
      </c>
      <c r="R94" s="90"/>
      <c r="S94" s="281"/>
      <c r="T94" s="8">
        <v>550</v>
      </c>
      <c r="U94" s="8">
        <f t="shared" si="34"/>
        <v>192.5</v>
      </c>
      <c r="V94" s="8">
        <f t="shared" si="45"/>
        <v>742.5</v>
      </c>
      <c r="W94" s="449">
        <v>745</v>
      </c>
      <c r="X94" s="471">
        <f t="shared" si="43"/>
        <v>74.5</v>
      </c>
      <c r="Y94" s="471">
        <f t="shared" si="44"/>
        <v>819.5</v>
      </c>
      <c r="Z94" s="8">
        <v>820</v>
      </c>
    </row>
    <row r="95" spans="1:26" s="8" customFormat="1" ht="15" customHeight="1" x14ac:dyDescent="0.25">
      <c r="A95" s="280"/>
      <c r="B95" s="90"/>
      <c r="C95" s="448" t="s">
        <v>537</v>
      </c>
      <c r="D95" s="90"/>
      <c r="E95" s="448" t="s">
        <v>538</v>
      </c>
      <c r="F95" s="800" t="s">
        <v>417</v>
      </c>
      <c r="G95" s="801"/>
      <c r="H95" s="801"/>
      <c r="I95" s="802"/>
      <c r="J95" s="90"/>
      <c r="K95" s="50"/>
      <c r="L95" s="90"/>
      <c r="M95" s="50"/>
      <c r="N95" s="311"/>
      <c r="O95" s="447">
        <f t="shared" si="46"/>
        <v>890</v>
      </c>
      <c r="P95" s="312"/>
      <c r="Q95" s="54">
        <f t="shared" si="47"/>
        <v>0</v>
      </c>
      <c r="R95" s="90"/>
      <c r="S95" s="281"/>
      <c r="T95" s="8">
        <v>600</v>
      </c>
      <c r="U95" s="8">
        <f t="shared" si="34"/>
        <v>210</v>
      </c>
      <c r="V95" s="8">
        <f t="shared" si="45"/>
        <v>810</v>
      </c>
      <c r="W95" s="449">
        <v>810</v>
      </c>
      <c r="X95" s="471">
        <f t="shared" si="43"/>
        <v>81</v>
      </c>
      <c r="Y95" s="471">
        <f t="shared" si="44"/>
        <v>891</v>
      </c>
      <c r="Z95" s="8">
        <v>890</v>
      </c>
    </row>
    <row r="96" spans="1:26" s="8" customFormat="1" ht="15" customHeight="1" x14ac:dyDescent="0.25">
      <c r="A96" s="280"/>
      <c r="B96" s="90"/>
      <c r="C96" s="448" t="s">
        <v>539</v>
      </c>
      <c r="D96" s="90"/>
      <c r="E96" s="448" t="s">
        <v>540</v>
      </c>
      <c r="F96" s="800" t="s">
        <v>541</v>
      </c>
      <c r="G96" s="801"/>
      <c r="H96" s="801"/>
      <c r="I96" s="802"/>
      <c r="J96" s="90"/>
      <c r="K96" s="50"/>
      <c r="L96" s="90"/>
      <c r="M96" s="50"/>
      <c r="N96" s="311"/>
      <c r="O96" s="447">
        <f t="shared" si="46"/>
        <v>890</v>
      </c>
      <c r="P96" s="312"/>
      <c r="Q96" s="54">
        <f t="shared" ref="Q96:Q97" si="48">M96*O96</f>
        <v>0</v>
      </c>
      <c r="R96" s="90"/>
      <c r="S96" s="281"/>
      <c r="T96" s="8">
        <v>600</v>
      </c>
      <c r="U96" s="8">
        <f t="shared" si="34"/>
        <v>210</v>
      </c>
      <c r="V96" s="8">
        <f t="shared" si="45"/>
        <v>810</v>
      </c>
      <c r="W96" s="449">
        <v>810</v>
      </c>
      <c r="X96" s="471">
        <f t="shared" si="43"/>
        <v>81</v>
      </c>
      <c r="Y96" s="471">
        <f t="shared" si="44"/>
        <v>891</v>
      </c>
      <c r="Z96" s="8">
        <v>890</v>
      </c>
    </row>
    <row r="97" spans="1:26" s="8" customFormat="1" ht="15" customHeight="1" x14ac:dyDescent="0.25">
      <c r="A97" s="280"/>
      <c r="B97" s="90"/>
      <c r="C97" s="448" t="s">
        <v>542</v>
      </c>
      <c r="D97" s="90"/>
      <c r="E97" s="448" t="s">
        <v>543</v>
      </c>
      <c r="F97" s="800" t="s">
        <v>417</v>
      </c>
      <c r="G97" s="801"/>
      <c r="H97" s="801"/>
      <c r="I97" s="802"/>
      <c r="J97" s="90"/>
      <c r="K97" s="50"/>
      <c r="L97" s="90"/>
      <c r="M97" s="50"/>
      <c r="N97" s="311"/>
      <c r="O97" s="447">
        <f t="shared" si="46"/>
        <v>890</v>
      </c>
      <c r="P97" s="312"/>
      <c r="Q97" s="54">
        <f t="shared" si="48"/>
        <v>0</v>
      </c>
      <c r="R97" s="90"/>
      <c r="S97" s="281"/>
      <c r="T97" s="8">
        <v>550</v>
      </c>
      <c r="U97" s="8">
        <f t="shared" si="34"/>
        <v>192.5</v>
      </c>
      <c r="V97" s="8">
        <f t="shared" si="45"/>
        <v>742.5</v>
      </c>
      <c r="W97" s="449">
        <v>745</v>
      </c>
      <c r="X97" s="471">
        <f t="shared" si="43"/>
        <v>74.5</v>
      </c>
      <c r="Y97" s="471">
        <f t="shared" si="44"/>
        <v>819.5</v>
      </c>
      <c r="Z97" s="8">
        <v>890</v>
      </c>
    </row>
    <row r="98" spans="1:26" s="8" customFormat="1" ht="15" customHeight="1" x14ac:dyDescent="0.25">
      <c r="A98" s="280"/>
      <c r="B98" s="90"/>
      <c r="C98" s="788" t="s">
        <v>227</v>
      </c>
      <c r="D98" s="789"/>
      <c r="E98" s="789"/>
      <c r="F98" s="789"/>
      <c r="G98" s="789"/>
      <c r="H98" s="789"/>
      <c r="I98" s="789"/>
      <c r="J98" s="789"/>
      <c r="K98" s="789"/>
      <c r="L98" s="789"/>
      <c r="M98" s="789"/>
      <c r="N98" s="789"/>
      <c r="O98" s="789"/>
      <c r="P98" s="789"/>
      <c r="Q98" s="790"/>
      <c r="R98" s="90"/>
      <c r="S98" s="281"/>
      <c r="W98" s="473"/>
      <c r="X98" s="471">
        <f t="shared" si="43"/>
        <v>0</v>
      </c>
      <c r="Y98" s="471">
        <f t="shared" si="44"/>
        <v>0</v>
      </c>
    </row>
    <row r="99" spans="1:26" s="8" customFormat="1" ht="15" customHeight="1" x14ac:dyDescent="0.25">
      <c r="A99" s="280"/>
      <c r="B99" s="90"/>
      <c r="C99" s="451" t="s">
        <v>545</v>
      </c>
      <c r="D99" s="456"/>
      <c r="E99" s="455" t="s">
        <v>544</v>
      </c>
      <c r="F99" s="800" t="s">
        <v>533</v>
      </c>
      <c r="G99" s="801"/>
      <c r="H99" s="801"/>
      <c r="I99" s="802"/>
      <c r="J99" s="90"/>
      <c r="K99" s="18"/>
      <c r="L99" s="90"/>
      <c r="M99" s="18"/>
      <c r="N99" s="311"/>
      <c r="O99" s="447">
        <f>Z99</f>
        <v>565</v>
      </c>
      <c r="P99" s="312"/>
      <c r="Q99" s="14">
        <f t="shared" ref="Q99:Q100" si="49">M99*O99</f>
        <v>0</v>
      </c>
      <c r="R99" s="90"/>
      <c r="S99" s="281"/>
      <c r="T99" s="8">
        <v>380</v>
      </c>
      <c r="U99" s="8">
        <f t="shared" si="34"/>
        <v>133</v>
      </c>
      <c r="V99" s="8">
        <f t="shared" ref="V99:V101" si="50">U99+T99</f>
        <v>513</v>
      </c>
      <c r="W99" s="447">
        <v>515</v>
      </c>
      <c r="X99" s="471">
        <f t="shared" si="43"/>
        <v>51.5</v>
      </c>
      <c r="Y99" s="471">
        <f t="shared" si="44"/>
        <v>566.5</v>
      </c>
      <c r="Z99" s="8">
        <v>565</v>
      </c>
    </row>
    <row r="100" spans="1:26" s="8" customFormat="1" ht="15" customHeight="1" x14ac:dyDescent="0.25">
      <c r="A100" s="280"/>
      <c r="B100" s="90"/>
      <c r="C100" s="446" t="s">
        <v>547</v>
      </c>
      <c r="D100" s="90"/>
      <c r="E100" s="446" t="s">
        <v>546</v>
      </c>
      <c r="F100" s="800" t="s">
        <v>417</v>
      </c>
      <c r="G100" s="801"/>
      <c r="H100" s="801"/>
      <c r="I100" s="802"/>
      <c r="J100" s="90"/>
      <c r="K100" s="18"/>
      <c r="L100" s="90"/>
      <c r="M100" s="18"/>
      <c r="N100" s="311"/>
      <c r="O100" s="447">
        <f t="shared" ref="O100:O101" si="51">Z100</f>
        <v>565</v>
      </c>
      <c r="P100" s="312"/>
      <c r="Q100" s="14">
        <f t="shared" si="49"/>
        <v>0</v>
      </c>
      <c r="R100" s="90"/>
      <c r="S100" s="281"/>
      <c r="T100" s="8">
        <v>380</v>
      </c>
      <c r="U100" s="8">
        <f t="shared" si="34"/>
        <v>133</v>
      </c>
      <c r="V100" s="8">
        <f t="shared" si="50"/>
        <v>513</v>
      </c>
      <c r="W100" s="447">
        <v>515</v>
      </c>
      <c r="X100" s="471">
        <f t="shared" si="43"/>
        <v>51.5</v>
      </c>
      <c r="Y100" s="471">
        <f t="shared" si="44"/>
        <v>566.5</v>
      </c>
      <c r="Z100" s="8">
        <v>565</v>
      </c>
    </row>
    <row r="101" spans="1:26" s="8" customFormat="1" ht="15" customHeight="1" x14ac:dyDescent="0.25">
      <c r="A101" s="280"/>
      <c r="B101" s="90"/>
      <c r="C101" s="451" t="s">
        <v>550</v>
      </c>
      <c r="D101" s="456"/>
      <c r="E101" s="451" t="s">
        <v>548</v>
      </c>
      <c r="F101" s="794" t="s">
        <v>549</v>
      </c>
      <c r="G101" s="795"/>
      <c r="H101" s="795"/>
      <c r="I101" s="796"/>
      <c r="J101" s="90"/>
      <c r="K101" s="18"/>
      <c r="L101" s="90"/>
      <c r="M101" s="18"/>
      <c r="N101" s="311"/>
      <c r="O101" s="447">
        <f t="shared" si="51"/>
        <v>565</v>
      </c>
      <c r="P101" s="312"/>
      <c r="Q101" s="14">
        <f t="shared" si="47"/>
        <v>0</v>
      </c>
      <c r="R101" s="90"/>
      <c r="S101" s="281"/>
      <c r="T101" s="8">
        <v>380</v>
      </c>
      <c r="U101" s="8">
        <f t="shared" si="34"/>
        <v>133</v>
      </c>
      <c r="V101" s="8">
        <f t="shared" si="50"/>
        <v>513</v>
      </c>
      <c r="W101" s="447">
        <v>515</v>
      </c>
      <c r="X101" s="471">
        <f t="shared" si="43"/>
        <v>51.5</v>
      </c>
      <c r="Y101" s="471">
        <f t="shared" si="44"/>
        <v>566.5</v>
      </c>
      <c r="Z101" s="8">
        <v>565</v>
      </c>
    </row>
    <row r="102" spans="1:26" s="8" customFormat="1" ht="15" customHeight="1" x14ac:dyDescent="0.25">
      <c r="A102" s="280"/>
      <c r="B102" s="90"/>
      <c r="C102" s="788" t="s">
        <v>315</v>
      </c>
      <c r="D102" s="789"/>
      <c r="E102" s="789"/>
      <c r="F102" s="789"/>
      <c r="G102" s="789"/>
      <c r="H102" s="789"/>
      <c r="I102" s="789"/>
      <c r="J102" s="789"/>
      <c r="K102" s="789"/>
      <c r="L102" s="789"/>
      <c r="M102" s="789"/>
      <c r="N102" s="789"/>
      <c r="O102" s="789"/>
      <c r="P102" s="789"/>
      <c r="Q102" s="790"/>
      <c r="R102" s="90"/>
      <c r="S102" s="281"/>
      <c r="W102" s="473"/>
      <c r="X102" s="471">
        <f t="shared" si="43"/>
        <v>0</v>
      </c>
      <c r="Y102" s="471">
        <f t="shared" si="44"/>
        <v>0</v>
      </c>
    </row>
    <row r="103" spans="1:26" s="8" customFormat="1" ht="15" customHeight="1" x14ac:dyDescent="0.25">
      <c r="A103" s="280"/>
      <c r="B103" s="90"/>
      <c r="C103" s="450" t="s">
        <v>557</v>
      </c>
      <c r="D103" s="453"/>
      <c r="E103" s="454" t="s">
        <v>554</v>
      </c>
      <c r="F103" s="775" t="s">
        <v>555</v>
      </c>
      <c r="G103" s="775"/>
      <c r="H103" s="775"/>
      <c r="I103" s="775"/>
      <c r="J103" s="90"/>
      <c r="K103" s="51"/>
      <c r="L103" s="90"/>
      <c r="M103" s="51"/>
      <c r="N103" s="311"/>
      <c r="O103" s="452">
        <f>Z103</f>
        <v>525</v>
      </c>
      <c r="P103" s="312"/>
      <c r="Q103" s="53">
        <f t="shared" ref="Q103:Q110" si="52">M103*O103</f>
        <v>0</v>
      </c>
      <c r="R103" s="90"/>
      <c r="S103" s="281"/>
      <c r="T103" s="8">
        <v>450</v>
      </c>
      <c r="U103" s="8">
        <f t="shared" ref="U103:U112" si="53">T103*0.35</f>
        <v>157.5</v>
      </c>
      <c r="V103" s="8">
        <f t="shared" ref="V103:V110" si="54">U103+T103</f>
        <v>607.5</v>
      </c>
      <c r="W103" s="452">
        <v>475</v>
      </c>
      <c r="X103" s="471">
        <f t="shared" si="43"/>
        <v>47.5</v>
      </c>
      <c r="Y103" s="471">
        <f t="shared" si="44"/>
        <v>522.5</v>
      </c>
      <c r="Z103" s="8">
        <v>525</v>
      </c>
    </row>
    <row r="104" spans="1:26" s="8" customFormat="1" ht="15" customHeight="1" x14ac:dyDescent="0.25">
      <c r="A104" s="280"/>
      <c r="B104" s="90"/>
      <c r="C104" s="450" t="s">
        <v>558</v>
      </c>
      <c r="D104" s="125"/>
      <c r="E104" s="52" t="s">
        <v>556</v>
      </c>
      <c r="F104" s="780" t="s">
        <v>555</v>
      </c>
      <c r="G104" s="780"/>
      <c r="H104" s="780"/>
      <c r="I104" s="780"/>
      <c r="J104" s="90"/>
      <c r="K104" s="50"/>
      <c r="L104" s="90"/>
      <c r="M104" s="50"/>
      <c r="N104" s="311"/>
      <c r="O104" s="452">
        <f t="shared" ref="O104:O112" si="55">Z104</f>
        <v>525</v>
      </c>
      <c r="P104" s="312"/>
      <c r="Q104" s="14">
        <f t="shared" si="52"/>
        <v>0</v>
      </c>
      <c r="R104" s="90"/>
      <c r="S104" s="281"/>
      <c r="T104" s="8">
        <v>350</v>
      </c>
      <c r="U104" s="8">
        <f t="shared" si="53"/>
        <v>122.49999999999999</v>
      </c>
      <c r="V104" s="8">
        <f t="shared" si="54"/>
        <v>472.5</v>
      </c>
      <c r="W104" s="447">
        <v>475</v>
      </c>
      <c r="X104" s="471">
        <f t="shared" si="43"/>
        <v>47.5</v>
      </c>
      <c r="Y104" s="471">
        <f t="shared" si="44"/>
        <v>522.5</v>
      </c>
      <c r="Z104" s="8">
        <v>525</v>
      </c>
    </row>
    <row r="105" spans="1:26" s="8" customFormat="1" ht="15" customHeight="1" x14ac:dyDescent="0.25">
      <c r="A105" s="280"/>
      <c r="B105" s="90"/>
      <c r="C105" s="446" t="s">
        <v>559</v>
      </c>
      <c r="D105" s="125"/>
      <c r="E105" s="40" t="s">
        <v>316</v>
      </c>
      <c r="F105" s="780" t="s">
        <v>560</v>
      </c>
      <c r="G105" s="780"/>
      <c r="H105" s="780"/>
      <c r="I105" s="780"/>
      <c r="J105" s="90"/>
      <c r="K105" s="18"/>
      <c r="L105" s="90"/>
      <c r="M105" s="18"/>
      <c r="N105" s="311"/>
      <c r="O105" s="452">
        <f t="shared" si="55"/>
        <v>670</v>
      </c>
      <c r="P105" s="312"/>
      <c r="Q105" s="14">
        <f t="shared" si="52"/>
        <v>0</v>
      </c>
      <c r="R105" s="90"/>
      <c r="S105" s="281"/>
      <c r="T105" s="8">
        <v>450</v>
      </c>
      <c r="U105" s="8">
        <f t="shared" si="53"/>
        <v>157.5</v>
      </c>
      <c r="V105" s="8">
        <f t="shared" si="54"/>
        <v>607.5</v>
      </c>
      <c r="W105" s="447">
        <v>610</v>
      </c>
      <c r="X105" s="471">
        <f t="shared" si="43"/>
        <v>61</v>
      </c>
      <c r="Y105" s="471">
        <f t="shared" si="44"/>
        <v>671</v>
      </c>
      <c r="Z105" s="8">
        <v>670</v>
      </c>
    </row>
    <row r="106" spans="1:26" s="8" customFormat="1" ht="15" customHeight="1" x14ac:dyDescent="0.25">
      <c r="A106" s="280"/>
      <c r="B106" s="90"/>
      <c r="C106" s="448" t="s">
        <v>561</v>
      </c>
      <c r="D106" s="125"/>
      <c r="E106" s="43" t="s">
        <v>562</v>
      </c>
      <c r="F106" s="780"/>
      <c r="G106" s="780"/>
      <c r="H106" s="780"/>
      <c r="I106" s="780"/>
      <c r="J106" s="90"/>
      <c r="K106" s="18"/>
      <c r="L106" s="90"/>
      <c r="M106" s="18"/>
      <c r="N106" s="311"/>
      <c r="O106" s="452">
        <f t="shared" si="55"/>
        <v>670</v>
      </c>
      <c r="P106" s="312"/>
      <c r="Q106" s="14">
        <f t="shared" si="52"/>
        <v>0</v>
      </c>
      <c r="R106" s="90"/>
      <c r="S106" s="281"/>
      <c r="T106" s="8">
        <v>450</v>
      </c>
      <c r="U106" s="8">
        <f t="shared" si="53"/>
        <v>157.5</v>
      </c>
      <c r="V106" s="8">
        <f t="shared" si="54"/>
        <v>607.5</v>
      </c>
      <c r="W106" s="447">
        <v>610</v>
      </c>
      <c r="X106" s="471">
        <f t="shared" si="43"/>
        <v>61</v>
      </c>
      <c r="Y106" s="471">
        <f t="shared" si="44"/>
        <v>671</v>
      </c>
      <c r="Z106" s="8">
        <v>670</v>
      </c>
    </row>
    <row r="107" spans="1:26" s="8" customFormat="1" ht="15" customHeight="1" x14ac:dyDescent="0.25">
      <c r="A107" s="280"/>
      <c r="B107" s="90"/>
      <c r="C107" s="448" t="s">
        <v>565</v>
      </c>
      <c r="D107" s="125"/>
      <c r="E107" s="40" t="s">
        <v>563</v>
      </c>
      <c r="F107" s="775" t="s">
        <v>564</v>
      </c>
      <c r="G107" s="775"/>
      <c r="H107" s="775"/>
      <c r="I107" s="775"/>
      <c r="J107" s="90"/>
      <c r="K107" s="50"/>
      <c r="L107" s="90"/>
      <c r="M107" s="50"/>
      <c r="N107" s="311"/>
      <c r="O107" s="452">
        <f t="shared" si="55"/>
        <v>215</v>
      </c>
      <c r="P107" s="312"/>
      <c r="Q107" s="54">
        <f t="shared" si="52"/>
        <v>0</v>
      </c>
      <c r="R107" s="90"/>
      <c r="S107" s="281"/>
      <c r="T107" s="8">
        <v>145</v>
      </c>
      <c r="U107" s="8">
        <f t="shared" si="53"/>
        <v>50.75</v>
      </c>
      <c r="V107" s="8">
        <f t="shared" si="54"/>
        <v>195.75</v>
      </c>
      <c r="W107" s="449">
        <v>195</v>
      </c>
      <c r="X107" s="471">
        <f t="shared" si="43"/>
        <v>19.5</v>
      </c>
      <c r="Y107" s="471">
        <f t="shared" si="44"/>
        <v>214.5</v>
      </c>
      <c r="Z107" s="8">
        <v>215</v>
      </c>
    </row>
    <row r="108" spans="1:26" s="8" customFormat="1" x14ac:dyDescent="0.25">
      <c r="A108" s="280"/>
      <c r="B108" s="90"/>
      <c r="C108" s="448" t="s">
        <v>566</v>
      </c>
      <c r="D108" s="125"/>
      <c r="E108" s="40" t="s">
        <v>567</v>
      </c>
      <c r="F108" s="775" t="s">
        <v>568</v>
      </c>
      <c r="G108" s="775"/>
      <c r="H108" s="775"/>
      <c r="I108" s="775"/>
      <c r="J108" s="90"/>
      <c r="K108" s="50"/>
      <c r="L108" s="90"/>
      <c r="M108" s="50"/>
      <c r="N108" s="311"/>
      <c r="O108" s="452">
        <f t="shared" si="55"/>
        <v>100</v>
      </c>
      <c r="P108" s="312"/>
      <c r="Q108" s="54">
        <f t="shared" si="52"/>
        <v>0</v>
      </c>
      <c r="R108" s="90"/>
      <c r="S108" s="281"/>
      <c r="T108" s="8">
        <v>65</v>
      </c>
      <c r="U108" s="8">
        <f t="shared" si="53"/>
        <v>22.75</v>
      </c>
      <c r="V108" s="8">
        <f t="shared" si="54"/>
        <v>87.75</v>
      </c>
      <c r="W108" s="449">
        <v>90</v>
      </c>
      <c r="X108" s="471">
        <f t="shared" si="43"/>
        <v>9</v>
      </c>
      <c r="Y108" s="471">
        <f t="shared" si="44"/>
        <v>99</v>
      </c>
      <c r="Z108" s="8">
        <v>100</v>
      </c>
    </row>
    <row r="109" spans="1:26" s="8" customFormat="1" x14ac:dyDescent="0.25">
      <c r="A109" s="280"/>
      <c r="B109" s="90"/>
      <c r="C109" s="448" t="s">
        <v>570</v>
      </c>
      <c r="D109" s="125"/>
      <c r="E109" s="40" t="s">
        <v>569</v>
      </c>
      <c r="F109" s="775" t="s">
        <v>417</v>
      </c>
      <c r="G109" s="775"/>
      <c r="H109" s="775"/>
      <c r="I109" s="775"/>
      <c r="J109" s="90"/>
      <c r="K109" s="50"/>
      <c r="L109" s="90"/>
      <c r="M109" s="50"/>
      <c r="N109" s="311"/>
      <c r="O109" s="452">
        <f t="shared" si="55"/>
        <v>980</v>
      </c>
      <c r="P109" s="312"/>
      <c r="Q109" s="54">
        <f t="shared" si="52"/>
        <v>0</v>
      </c>
      <c r="R109" s="90"/>
      <c r="S109" s="281"/>
      <c r="T109" s="8">
        <v>650</v>
      </c>
      <c r="U109" s="8">
        <f t="shared" si="53"/>
        <v>227.49999999999997</v>
      </c>
      <c r="V109" s="8">
        <f t="shared" si="54"/>
        <v>877.5</v>
      </c>
      <c r="W109" s="449">
        <v>890</v>
      </c>
      <c r="X109" s="471">
        <f t="shared" si="43"/>
        <v>89</v>
      </c>
      <c r="Y109" s="471">
        <f t="shared" si="44"/>
        <v>979</v>
      </c>
      <c r="Z109" s="8">
        <v>980</v>
      </c>
    </row>
    <row r="110" spans="1:26" s="8" customFormat="1" x14ac:dyDescent="0.25">
      <c r="A110" s="280"/>
      <c r="B110" s="90"/>
      <c r="C110" s="448" t="s">
        <v>573</v>
      </c>
      <c r="D110" s="125"/>
      <c r="E110" s="40" t="s">
        <v>571</v>
      </c>
      <c r="F110" s="775" t="s">
        <v>555</v>
      </c>
      <c r="G110" s="775"/>
      <c r="H110" s="775"/>
      <c r="I110" s="775"/>
      <c r="J110" s="90"/>
      <c r="K110" s="18"/>
      <c r="L110" s="90"/>
      <c r="M110" s="18"/>
      <c r="N110" s="311"/>
      <c r="O110" s="452">
        <f t="shared" si="55"/>
        <v>980</v>
      </c>
      <c r="P110" s="312"/>
      <c r="Q110" s="54">
        <f t="shared" si="52"/>
        <v>0</v>
      </c>
      <c r="R110" s="90"/>
      <c r="S110" s="281"/>
      <c r="T110" s="8">
        <v>600</v>
      </c>
      <c r="U110" s="8">
        <f t="shared" si="53"/>
        <v>210</v>
      </c>
      <c r="V110" s="8">
        <f t="shared" si="54"/>
        <v>810</v>
      </c>
      <c r="W110" s="447">
        <v>890</v>
      </c>
      <c r="X110" s="471">
        <f t="shared" si="43"/>
        <v>89</v>
      </c>
      <c r="Y110" s="471">
        <f t="shared" si="44"/>
        <v>979</v>
      </c>
      <c r="Z110" s="8">
        <v>980</v>
      </c>
    </row>
    <row r="111" spans="1:26" s="8" customFormat="1" x14ac:dyDescent="0.25">
      <c r="A111" s="280"/>
      <c r="B111" s="90"/>
      <c r="C111" s="448" t="s">
        <v>572</v>
      </c>
      <c r="D111" s="125"/>
      <c r="E111" s="40" t="s">
        <v>574</v>
      </c>
      <c r="F111" s="775" t="s">
        <v>575</v>
      </c>
      <c r="G111" s="775"/>
      <c r="H111" s="775"/>
      <c r="I111" s="775"/>
      <c r="J111" s="90"/>
      <c r="K111" s="18"/>
      <c r="L111" s="90"/>
      <c r="M111" s="18"/>
      <c r="N111" s="311"/>
      <c r="O111" s="452">
        <f t="shared" si="55"/>
        <v>180</v>
      </c>
      <c r="P111" s="312"/>
      <c r="Q111" s="54">
        <f t="shared" ref="Q111" si="56">M111*O111</f>
        <v>0</v>
      </c>
      <c r="R111" s="90"/>
      <c r="S111" s="281"/>
      <c r="T111" s="8">
        <v>120</v>
      </c>
      <c r="U111" s="8">
        <f t="shared" si="53"/>
        <v>42</v>
      </c>
      <c r="V111" s="8">
        <f t="shared" ref="V111" si="57">U111+T111</f>
        <v>162</v>
      </c>
      <c r="W111" s="447">
        <v>165</v>
      </c>
      <c r="X111" s="471">
        <f t="shared" si="43"/>
        <v>16.5</v>
      </c>
      <c r="Y111" s="471">
        <f t="shared" si="44"/>
        <v>181.5</v>
      </c>
      <c r="Z111" s="8">
        <v>180</v>
      </c>
    </row>
    <row r="112" spans="1:26" s="8" customFormat="1" x14ac:dyDescent="0.25">
      <c r="A112" s="280"/>
      <c r="B112" s="90"/>
      <c r="C112" s="446" t="s">
        <v>576</v>
      </c>
      <c r="D112" s="125"/>
      <c r="E112" s="40" t="s">
        <v>577</v>
      </c>
      <c r="F112" s="775" t="s">
        <v>578</v>
      </c>
      <c r="G112" s="775"/>
      <c r="H112" s="775"/>
      <c r="I112" s="775"/>
      <c r="J112" s="90"/>
      <c r="K112" s="18"/>
      <c r="L112" s="90"/>
      <c r="M112" s="18"/>
      <c r="N112" s="311"/>
      <c r="O112" s="452">
        <f t="shared" si="55"/>
        <v>75</v>
      </c>
      <c r="P112" s="312"/>
      <c r="Q112" s="54">
        <f t="shared" ref="Q112" si="58">M112*O112</f>
        <v>0</v>
      </c>
      <c r="R112" s="90"/>
      <c r="S112" s="281"/>
      <c r="T112" s="8">
        <v>50</v>
      </c>
      <c r="U112" s="8">
        <f t="shared" si="53"/>
        <v>17.5</v>
      </c>
      <c r="V112" s="8">
        <f t="shared" ref="V112" si="59">U112+T112</f>
        <v>67.5</v>
      </c>
      <c r="W112" s="447">
        <v>70</v>
      </c>
      <c r="X112" s="471">
        <f t="shared" si="43"/>
        <v>7</v>
      </c>
      <c r="Y112" s="471">
        <f t="shared" si="44"/>
        <v>77</v>
      </c>
      <c r="Z112" s="8">
        <v>75</v>
      </c>
    </row>
    <row r="113" spans="1:23" s="8" customFormat="1" ht="15" customHeight="1" x14ac:dyDescent="0.25">
      <c r="A113" s="280"/>
      <c r="B113" s="90"/>
      <c r="C113" s="364"/>
      <c r="D113" s="90"/>
      <c r="E113" s="364"/>
      <c r="F113" s="364"/>
      <c r="G113" s="364"/>
      <c r="H113" s="364"/>
      <c r="I113" s="364"/>
      <c r="J113" s="90"/>
      <c r="K113" s="90"/>
      <c r="L113" s="90"/>
      <c r="M113" s="310"/>
      <c r="N113" s="311"/>
      <c r="O113" s="457"/>
      <c r="P113" s="312"/>
      <c r="Q113" s="98"/>
      <c r="R113" s="90"/>
      <c r="S113" s="281"/>
      <c r="T113" s="458"/>
      <c r="U113" s="420"/>
      <c r="V113" s="420"/>
      <c r="W113" s="420"/>
    </row>
    <row r="114" spans="1:23" ht="15" customHeight="1" x14ac:dyDescent="0.25">
      <c r="A114" s="186"/>
      <c r="B114" s="74"/>
      <c r="C114" s="74"/>
      <c r="D114" s="74"/>
      <c r="E114" s="74"/>
      <c r="F114" s="74"/>
      <c r="G114" s="74"/>
      <c r="H114" s="74"/>
      <c r="I114" s="74"/>
      <c r="J114" s="74"/>
      <c r="K114" s="74"/>
      <c r="L114" s="74"/>
      <c r="M114" s="94"/>
      <c r="N114" s="94"/>
      <c r="O114" s="97" t="s">
        <v>387</v>
      </c>
      <c r="P114" s="103"/>
      <c r="Q114" s="95">
        <f>SUM(Q20:Q112)</f>
        <v>0</v>
      </c>
      <c r="R114" s="74"/>
      <c r="S114" s="257"/>
      <c r="T114" s="17"/>
    </row>
    <row r="115" spans="1:23" ht="15" customHeight="1" x14ac:dyDescent="0.25">
      <c r="A115" s="186"/>
      <c r="B115" s="74"/>
      <c r="C115" s="74"/>
      <c r="D115" s="74"/>
      <c r="E115" s="74"/>
      <c r="F115" s="74"/>
      <c r="G115" s="74"/>
      <c r="H115" s="74"/>
      <c r="I115" s="74"/>
      <c r="J115" s="74"/>
      <c r="K115" s="74"/>
      <c r="L115" s="74"/>
      <c r="M115" s="94"/>
      <c r="N115" s="94"/>
      <c r="O115" s="459" t="s">
        <v>386</v>
      </c>
      <c r="P115" s="103"/>
      <c r="Q115" s="460">
        <f>Q114*0.2</f>
        <v>0</v>
      </c>
      <c r="R115" s="74"/>
      <c r="S115" s="257"/>
      <c r="T115" s="17"/>
    </row>
    <row r="116" spans="1:23" ht="15" customHeight="1" x14ac:dyDescent="0.25">
      <c r="A116" s="186"/>
      <c r="B116" s="74"/>
      <c r="C116" s="74"/>
      <c r="D116" s="74"/>
      <c r="E116" s="74"/>
      <c r="F116" s="74"/>
      <c r="G116" s="74"/>
      <c r="H116" s="74"/>
      <c r="I116" s="74"/>
      <c r="J116" s="74"/>
      <c r="K116" s="74"/>
      <c r="L116" s="74"/>
      <c r="M116" s="94"/>
      <c r="N116" s="94"/>
      <c r="O116" s="97" t="s">
        <v>31</v>
      </c>
      <c r="P116" s="103"/>
      <c r="Q116" s="95">
        <f>SUM(Q114+Q115)*15%</f>
        <v>0</v>
      </c>
      <c r="R116" s="74"/>
      <c r="S116" s="257"/>
      <c r="T116" s="17"/>
    </row>
    <row r="117" spans="1:23" ht="15" customHeight="1" thickBot="1" x14ac:dyDescent="0.3">
      <c r="A117" s="186"/>
      <c r="B117" s="74"/>
      <c r="C117" s="74"/>
      <c r="D117" s="74"/>
      <c r="E117" s="74"/>
      <c r="F117" s="74"/>
      <c r="G117" s="74"/>
      <c r="H117" s="74"/>
      <c r="I117" s="74"/>
      <c r="J117" s="74"/>
      <c r="K117" s="74"/>
      <c r="L117" s="74"/>
      <c r="M117" s="94"/>
      <c r="N117" s="94"/>
      <c r="O117" s="461" t="s">
        <v>64</v>
      </c>
      <c r="P117" s="462"/>
      <c r="Q117" s="463">
        <f>Q114+Q115+Q116</f>
        <v>0</v>
      </c>
      <c r="R117" s="74"/>
      <c r="S117" s="257"/>
      <c r="T117" s="17"/>
    </row>
    <row r="118" spans="1:23" ht="8.1" customHeight="1" thickTop="1" x14ac:dyDescent="0.25">
      <c r="A118" s="186"/>
      <c r="B118" s="74"/>
      <c r="C118" s="74"/>
      <c r="D118" s="74"/>
      <c r="E118" s="74"/>
      <c r="F118" s="74"/>
      <c r="G118" s="74"/>
      <c r="H118" s="74"/>
      <c r="I118" s="74"/>
      <c r="J118" s="74"/>
      <c r="K118" s="74"/>
      <c r="L118" s="74"/>
      <c r="M118" s="94"/>
      <c r="N118" s="94"/>
      <c r="O118" s="97"/>
      <c r="P118" s="103"/>
      <c r="Q118" s="97"/>
      <c r="R118" s="74"/>
      <c r="S118" s="257"/>
      <c r="T118" s="17"/>
    </row>
    <row r="119" spans="1:23" ht="8.1" customHeight="1" x14ac:dyDescent="0.25">
      <c r="A119" s="186"/>
      <c r="B119" s="74"/>
      <c r="C119" s="74"/>
      <c r="D119" s="74"/>
      <c r="E119" s="74"/>
      <c r="F119" s="74"/>
      <c r="G119" s="74"/>
      <c r="H119" s="74"/>
      <c r="I119" s="74"/>
      <c r="J119" s="74"/>
      <c r="K119" s="74"/>
      <c r="L119" s="74"/>
      <c r="M119" s="94"/>
      <c r="N119" s="94"/>
      <c r="O119" s="97"/>
      <c r="P119" s="103"/>
      <c r="Q119" s="97"/>
      <c r="R119" s="74"/>
      <c r="S119" s="257"/>
      <c r="T119" s="17"/>
    </row>
    <row r="120" spans="1:23" s="5" customFormat="1" ht="20.100000000000001" customHeight="1" x14ac:dyDescent="0.25">
      <c r="A120" s="352"/>
      <c r="B120" s="269"/>
      <c r="C120" s="567" t="str">
        <f>Summary!B62</f>
        <v>SUBMIT COMPLETED ORDER FORMS TO michelle@exposolutions.co.za</v>
      </c>
      <c r="D120" s="567"/>
      <c r="E120" s="567"/>
      <c r="F120" s="567"/>
      <c r="G120" s="567"/>
      <c r="H120" s="567"/>
      <c r="I120" s="567"/>
      <c r="J120" s="567"/>
      <c r="K120" s="567"/>
      <c r="L120" s="567"/>
      <c r="M120" s="567"/>
      <c r="N120" s="567"/>
      <c r="O120" s="567"/>
      <c r="P120" s="567"/>
      <c r="Q120" s="567"/>
      <c r="R120" s="84"/>
      <c r="S120" s="277"/>
      <c r="T120" s="29"/>
      <c r="U120" s="261"/>
      <c r="V120" s="261"/>
      <c r="W120" s="261"/>
    </row>
    <row r="121" spans="1:23" s="5" customFormat="1" ht="8.1" customHeight="1" x14ac:dyDescent="0.25">
      <c r="A121" s="275"/>
      <c r="B121" s="71"/>
      <c r="C121" s="71"/>
      <c r="D121" s="71"/>
      <c r="E121" s="71"/>
      <c r="F121" s="71"/>
      <c r="G121" s="71"/>
      <c r="H121" s="71"/>
      <c r="I121" s="71"/>
      <c r="J121" s="71"/>
      <c r="K121" s="71"/>
      <c r="L121" s="71"/>
      <c r="M121" s="71"/>
      <c r="N121" s="71"/>
      <c r="O121" s="77"/>
      <c r="P121" s="71"/>
      <c r="Q121" s="71"/>
      <c r="R121" s="71"/>
      <c r="S121" s="276"/>
      <c r="T121" s="23"/>
      <c r="U121" s="261"/>
      <c r="V121" s="261"/>
      <c r="W121" s="261"/>
    </row>
    <row r="122" spans="1:23" s="5" customFormat="1" ht="38.450000000000003" customHeight="1" x14ac:dyDescent="0.25">
      <c r="A122" s="285"/>
      <c r="B122" s="269"/>
      <c r="C122" s="587" t="s">
        <v>607</v>
      </c>
      <c r="D122" s="588"/>
      <c r="E122" s="588"/>
      <c r="F122" s="588"/>
      <c r="G122" s="588"/>
      <c r="H122" s="588"/>
      <c r="I122" s="588"/>
      <c r="J122" s="588"/>
      <c r="K122" s="588"/>
      <c r="L122" s="588"/>
      <c r="M122" s="588"/>
      <c r="N122" s="588"/>
      <c r="O122" s="588"/>
      <c r="P122" s="588"/>
      <c r="Q122" s="588"/>
      <c r="R122" s="299"/>
      <c r="S122" s="277"/>
      <c r="T122" s="29"/>
      <c r="U122" s="261"/>
      <c r="V122" s="261"/>
      <c r="W122" s="261"/>
    </row>
    <row r="123" spans="1:23" s="5" customFormat="1" ht="8.1" customHeight="1" x14ac:dyDescent="0.25">
      <c r="A123" s="275"/>
      <c r="B123" s="71"/>
      <c r="C123" s="108"/>
      <c r="D123" s="108"/>
      <c r="E123" s="108"/>
      <c r="F123" s="108"/>
      <c r="G123" s="108"/>
      <c r="H123" s="108"/>
      <c r="I123" s="108"/>
      <c r="J123" s="108"/>
      <c r="K123" s="108"/>
      <c r="L123" s="108"/>
      <c r="M123" s="353"/>
      <c r="N123" s="108"/>
      <c r="O123" s="109"/>
      <c r="P123" s="108"/>
      <c r="Q123" s="108"/>
      <c r="R123" s="71"/>
      <c r="S123" s="276"/>
      <c r="T123" s="27"/>
      <c r="U123" s="261"/>
      <c r="V123" s="261"/>
      <c r="W123" s="261"/>
    </row>
    <row r="124" spans="1:23" s="5" customFormat="1" ht="15" customHeight="1" x14ac:dyDescent="0.25">
      <c r="A124" s="275"/>
      <c r="B124" s="110" t="str">
        <f>'T''s &amp; C''s'!B41</f>
        <v>ISAG 2023  I   2-7 JULY 2023   I   CTICC, CAPE TOWN, SOUTH AFRICA</v>
      </c>
      <c r="C124" s="111"/>
      <c r="D124" s="111"/>
      <c r="E124" s="111"/>
      <c r="F124" s="111"/>
      <c r="G124" s="111"/>
      <c r="H124" s="111"/>
      <c r="I124" s="111"/>
      <c r="J124" s="112"/>
      <c r="K124" s="112"/>
      <c r="L124" s="112"/>
      <c r="M124" s="112"/>
      <c r="N124" s="112"/>
      <c r="O124" s="113"/>
      <c r="P124" s="112"/>
      <c r="Q124" s="803" t="s">
        <v>229</v>
      </c>
      <c r="R124" s="804"/>
      <c r="S124" s="276"/>
      <c r="T124" s="27"/>
      <c r="U124" s="261"/>
      <c r="V124" s="261"/>
      <c r="W124" s="261"/>
    </row>
    <row r="125" spans="1:23" s="5" customFormat="1" ht="15" customHeight="1" x14ac:dyDescent="0.25">
      <c r="A125" s="275"/>
      <c r="B125" s="570" t="s">
        <v>35</v>
      </c>
      <c r="C125" s="571"/>
      <c r="D125" s="571"/>
      <c r="E125" s="571"/>
      <c r="F125" s="114"/>
      <c r="G125" s="114"/>
      <c r="H125" s="114"/>
      <c r="I125" s="114"/>
      <c r="J125" s="114"/>
      <c r="K125" s="114"/>
      <c r="L125" s="114"/>
      <c r="M125" s="114"/>
      <c r="N125" s="114"/>
      <c r="O125" s="115"/>
      <c r="P125" s="464"/>
      <c r="Q125" s="805"/>
      <c r="R125" s="806"/>
      <c r="S125" s="276"/>
      <c r="T125" s="23"/>
      <c r="U125" s="261"/>
      <c r="V125" s="261"/>
      <c r="W125" s="261"/>
    </row>
    <row r="126" spans="1:23" ht="5.0999999999999996" customHeight="1" thickBot="1" x14ac:dyDescent="0.3">
      <c r="A126" s="354"/>
      <c r="B126" s="355"/>
      <c r="C126" s="355"/>
      <c r="D126" s="355"/>
      <c r="E126" s="355"/>
      <c r="F126" s="355"/>
      <c r="G126" s="355"/>
      <c r="H126" s="355"/>
      <c r="I126" s="355"/>
      <c r="J126" s="355"/>
      <c r="K126" s="355"/>
      <c r="L126" s="355"/>
      <c r="M126" s="356"/>
      <c r="N126" s="356"/>
      <c r="O126" s="357"/>
      <c r="P126" s="358"/>
      <c r="Q126" s="357"/>
      <c r="R126" s="355"/>
      <c r="S126" s="359"/>
    </row>
  </sheetData>
  <sheetProtection algorithmName="SHA-512" hashValue="En8mYGri6IDO79tgKBlhZewJ4np82g8vaKifGniu+5liDHOeiqKJ7OqZn91YvNeuR/iYc/AFB3nSlOLW+NeWpw==" saltValue="wzGwsWwVU5LFKAcTezK0Lg==" spinCount="100000" sheet="1" objects="1" scenarios="1"/>
  <protectedRanges>
    <protectedRange sqref="H2 Q3:Q6" name="Show Logo"/>
  </protectedRanges>
  <mergeCells count="105">
    <mergeCell ref="F83:I83"/>
    <mergeCell ref="F84:I84"/>
    <mergeCell ref="F86:I86"/>
    <mergeCell ref="F101:I101"/>
    <mergeCell ref="Q124:R125"/>
    <mergeCell ref="B125:E125"/>
    <mergeCell ref="C120:Q120"/>
    <mergeCell ref="C122:Q122"/>
    <mergeCell ref="F112:I112"/>
    <mergeCell ref="F110:I110"/>
    <mergeCell ref="F111:I111"/>
    <mergeCell ref="F99:I99"/>
    <mergeCell ref="F37:I37"/>
    <mergeCell ref="F34:I34"/>
    <mergeCell ref="F33:I33"/>
    <mergeCell ref="F35:I35"/>
    <mergeCell ref="F36:I36"/>
    <mergeCell ref="F100:I100"/>
    <mergeCell ref="F88:I88"/>
    <mergeCell ref="F89:I89"/>
    <mergeCell ref="C90:Q90"/>
    <mergeCell ref="F91:I91"/>
    <mergeCell ref="F92:I92"/>
    <mergeCell ref="F93:I93"/>
    <mergeCell ref="F94:I94"/>
    <mergeCell ref="F95:I95"/>
    <mergeCell ref="C98:Q98"/>
    <mergeCell ref="F55:I55"/>
    <mergeCell ref="F52:I52"/>
    <mergeCell ref="F53:I53"/>
    <mergeCell ref="F69:I69"/>
    <mergeCell ref="F68:I68"/>
    <mergeCell ref="F64:I64"/>
    <mergeCell ref="C58:Q58"/>
    <mergeCell ref="F59:I59"/>
    <mergeCell ref="F60:I60"/>
    <mergeCell ref="F61:I61"/>
    <mergeCell ref="F62:I62"/>
    <mergeCell ref="F109:I109"/>
    <mergeCell ref="F108:I108"/>
    <mergeCell ref="F106:I106"/>
    <mergeCell ref="F107:I107"/>
    <mergeCell ref="F70:I70"/>
    <mergeCell ref="C71:Q71"/>
    <mergeCell ref="F72:I72"/>
    <mergeCell ref="F73:I73"/>
    <mergeCell ref="F74:I74"/>
    <mergeCell ref="C75:Q75"/>
    <mergeCell ref="F76:I76"/>
    <mergeCell ref="F77:I77"/>
    <mergeCell ref="F78:I78"/>
    <mergeCell ref="F96:I96"/>
    <mergeCell ref="F97:I97"/>
    <mergeCell ref="F87:I87"/>
    <mergeCell ref="F85:I85"/>
    <mergeCell ref="C81:Q81"/>
    <mergeCell ref="F82:I82"/>
    <mergeCell ref="F65:I65"/>
    <mergeCell ref="F66:I66"/>
    <mergeCell ref="F67:I67"/>
    <mergeCell ref="F38:I38"/>
    <mergeCell ref="C39:Q39"/>
    <mergeCell ref="F40:I40"/>
    <mergeCell ref="F41:I41"/>
    <mergeCell ref="F42:I42"/>
    <mergeCell ref="C102:Q102"/>
    <mergeCell ref="F103:I103"/>
    <mergeCell ref="F104:I104"/>
    <mergeCell ref="F105:I105"/>
    <mergeCell ref="F54:I54"/>
    <mergeCell ref="C43:Q43"/>
    <mergeCell ref="F44:I44"/>
    <mergeCell ref="F45:I45"/>
    <mergeCell ref="F46:I46"/>
    <mergeCell ref="F47:I47"/>
    <mergeCell ref="F56:I56"/>
    <mergeCell ref="F57:I57"/>
    <mergeCell ref="F50:I50"/>
    <mergeCell ref="F51:I51"/>
    <mergeCell ref="F48:I48"/>
    <mergeCell ref="F49:I49"/>
    <mergeCell ref="F79:I79"/>
    <mergeCell ref="F80:I80"/>
    <mergeCell ref="F63:I63"/>
    <mergeCell ref="B2:F6"/>
    <mergeCell ref="H2:R6"/>
    <mergeCell ref="E14:Q14"/>
    <mergeCell ref="C16:Q16"/>
    <mergeCell ref="E18:I18"/>
    <mergeCell ref="J10:Q10"/>
    <mergeCell ref="H10:I10"/>
    <mergeCell ref="F32:I32"/>
    <mergeCell ref="C19:Q19"/>
    <mergeCell ref="F20:I20"/>
    <mergeCell ref="F21:I21"/>
    <mergeCell ref="F22:I22"/>
    <mergeCell ref="F23:I23"/>
    <mergeCell ref="F27:I27"/>
    <mergeCell ref="F28:I28"/>
    <mergeCell ref="C29:Q29"/>
    <mergeCell ref="F30:I30"/>
    <mergeCell ref="F31:I31"/>
    <mergeCell ref="F24:I24"/>
    <mergeCell ref="F25:I25"/>
    <mergeCell ref="F26:I26"/>
  </mergeCells>
  <phoneticPr fontId="49" type="noConversion"/>
  <printOptions horizontalCentered="1"/>
  <pageMargins left="0.23622047244094491" right="0.23622047244094491" top="0.23622047244094491" bottom="0.23622047244094491" header="0.31496062992125984" footer="0.31496062992125984"/>
  <pageSetup paperSize="9" scale="66" fitToHeight="0" orientation="portrait" r:id="rId1"/>
  <rowBreaks count="1" manualBreakCount="1">
    <brk id="80" max="1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388F2-CC14-4100-8FC8-6B878149DFC4}">
  <sheetPr>
    <tabColor rgb="FF002060"/>
  </sheetPr>
  <dimension ref="A1"/>
  <sheetViews>
    <sheetView view="pageBreakPreview" zoomScaleNormal="100" zoomScaleSheetLayoutView="100" workbookViewId="0">
      <selection activeCell="R21" sqref="R21"/>
    </sheetView>
  </sheetViews>
  <sheetFormatPr defaultColWidth="9.140625" defaultRowHeight="15" x14ac:dyDescent="0.25"/>
  <cols>
    <col min="1" max="16384" width="9.140625" style="137"/>
  </cols>
  <sheetData/>
  <sheetProtection algorithmName="SHA-512" hashValue="2JCWGLf7vEaA8RelDILgQ8UV1lh+wJrbbHwE9YYUXFT3YexkMSNqVmYcXqBo6+6vFDsAhRad3N7BS3h2y07Dzw==" saltValue="z0vkp9T5nMhyQtKOtUK/Ew==" spinCount="100000" sheet="1" objects="1" scenarios="1"/>
  <printOptions horizontalCentered="1"/>
  <pageMargins left="0.23622047244094491" right="0.23622047244094491" top="0.23622047244094491" bottom="0.23622047244094491" header="0.31496062992125984" footer="0.31496062992125984"/>
  <pageSetup paperSize="9" scale="4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002060"/>
    <pageSetUpPr fitToPage="1"/>
  </sheetPr>
  <dimension ref="A1:AC78"/>
  <sheetViews>
    <sheetView view="pageBreakPreview" zoomScale="90" zoomScaleNormal="100" zoomScaleSheetLayoutView="90" workbookViewId="0">
      <pane ySplit="19" topLeftCell="A20" activePane="bottomLeft" state="frozen"/>
      <selection pane="bottomLeft"/>
    </sheetView>
  </sheetViews>
  <sheetFormatPr defaultColWidth="9.140625" defaultRowHeight="15" x14ac:dyDescent="0.25"/>
  <cols>
    <col min="1" max="1" width="1.7109375" style="5" customWidth="1"/>
    <col min="2" max="2" width="0.85546875" style="5" customWidth="1"/>
    <col min="3" max="3" width="21" style="5" customWidth="1"/>
    <col min="4" max="4" width="1.7109375" style="5" customWidth="1"/>
    <col min="5" max="5" width="47.28515625" style="5" customWidth="1"/>
    <col min="6" max="6" width="0.42578125" style="5" customWidth="1"/>
    <col min="7" max="7" width="2.42578125" style="5" customWidth="1"/>
    <col min="8" max="8" width="1.7109375" style="5" customWidth="1"/>
    <col min="9" max="9" width="13.42578125" style="5" customWidth="1"/>
    <col min="10" max="10" width="1.7109375" style="5" customWidth="1"/>
    <col min="11" max="11" width="16.7109375" style="5" customWidth="1"/>
    <col min="12" max="12" width="1.7109375" style="5" customWidth="1"/>
    <col min="13" max="13" width="10.28515625" style="6" bestFit="1" customWidth="1"/>
    <col min="14" max="14" width="1.7109375" style="5" customWidth="1"/>
    <col min="15" max="15" width="13.5703125" style="5" customWidth="1"/>
    <col min="16" max="16" width="0.85546875" style="5" customWidth="1"/>
    <col min="17" max="17" width="1.7109375" style="5" customWidth="1"/>
    <col min="18" max="18" width="12.7109375" style="5" hidden="1" customWidth="1"/>
    <col min="19" max="19" width="14.85546875" style="5" hidden="1" customWidth="1"/>
    <col min="20" max="20" width="12.5703125" style="5" hidden="1" customWidth="1"/>
    <col min="21" max="21" width="15" style="5" hidden="1" customWidth="1"/>
    <col min="22" max="22" width="0" style="5" hidden="1" customWidth="1"/>
    <col min="23" max="23" width="8.5703125" style="5" hidden="1" customWidth="1"/>
    <col min="24" max="24" width="10.7109375" style="5" hidden="1" customWidth="1"/>
    <col min="25" max="25" width="12.5703125" style="5" hidden="1" customWidth="1"/>
    <col min="26" max="29" width="0" style="5" hidden="1" customWidth="1"/>
    <col min="30" max="16384" width="9.140625" style="5"/>
  </cols>
  <sheetData>
    <row r="1" spans="1:23" ht="8.1" customHeight="1" x14ac:dyDescent="0.25">
      <c r="A1" s="376"/>
      <c r="B1" s="377"/>
      <c r="C1" s="377"/>
      <c r="D1" s="377"/>
      <c r="E1" s="377"/>
      <c r="F1" s="377"/>
      <c r="G1" s="377"/>
      <c r="H1" s="377"/>
      <c r="I1" s="377"/>
      <c r="J1" s="377"/>
      <c r="K1" s="377"/>
      <c r="L1" s="377"/>
      <c r="M1" s="431"/>
      <c r="N1" s="377"/>
      <c r="O1" s="377"/>
      <c r="P1" s="377"/>
      <c r="Q1" s="381"/>
    </row>
    <row r="2" spans="1:23" s="1" customFormat="1" ht="39.950000000000003" customHeight="1" x14ac:dyDescent="0.25">
      <c r="A2" s="186"/>
      <c r="B2" s="569"/>
      <c r="C2" s="569"/>
      <c r="D2" s="569"/>
      <c r="E2" s="569"/>
      <c r="F2" s="569"/>
      <c r="G2" s="137"/>
      <c r="H2" s="568"/>
      <c r="I2" s="568"/>
      <c r="J2" s="568"/>
      <c r="K2" s="568"/>
      <c r="L2" s="568"/>
      <c r="M2" s="568"/>
      <c r="N2" s="568"/>
      <c r="O2" s="568"/>
      <c r="P2" s="568"/>
      <c r="Q2" s="274"/>
      <c r="R2" s="21"/>
    </row>
    <row r="3" spans="1:23" s="1" customFormat="1" ht="15" customHeight="1" x14ac:dyDescent="0.25">
      <c r="A3" s="186"/>
      <c r="B3" s="569"/>
      <c r="C3" s="569"/>
      <c r="D3" s="569"/>
      <c r="E3" s="569"/>
      <c r="F3" s="569"/>
      <c r="G3" s="137"/>
      <c r="H3" s="568"/>
      <c r="I3" s="568"/>
      <c r="J3" s="568"/>
      <c r="K3" s="568"/>
      <c r="L3" s="568"/>
      <c r="M3" s="568"/>
      <c r="N3" s="568"/>
      <c r="O3" s="568"/>
      <c r="P3" s="568"/>
      <c r="Q3" s="274"/>
      <c r="R3" s="21"/>
    </row>
    <row r="4" spans="1:23" s="1" customFormat="1" ht="15" customHeight="1" x14ac:dyDescent="0.25">
      <c r="A4" s="186"/>
      <c r="B4" s="569"/>
      <c r="C4" s="569"/>
      <c r="D4" s="569"/>
      <c r="E4" s="569"/>
      <c r="F4" s="569"/>
      <c r="G4" s="137"/>
      <c r="H4" s="568"/>
      <c r="I4" s="568"/>
      <c r="J4" s="568"/>
      <c r="K4" s="568"/>
      <c r="L4" s="568"/>
      <c r="M4" s="568"/>
      <c r="N4" s="568"/>
      <c r="O4" s="568"/>
      <c r="P4" s="568"/>
      <c r="Q4" s="274"/>
      <c r="R4" s="21"/>
    </row>
    <row r="5" spans="1:23" s="1" customFormat="1" ht="15" customHeight="1" x14ac:dyDescent="0.25">
      <c r="A5" s="186"/>
      <c r="B5" s="569"/>
      <c r="C5" s="569"/>
      <c r="D5" s="569"/>
      <c r="E5" s="569"/>
      <c r="F5" s="569"/>
      <c r="G5" s="137"/>
      <c r="H5" s="568"/>
      <c r="I5" s="568"/>
      <c r="J5" s="568"/>
      <c r="K5" s="568"/>
      <c r="L5" s="568"/>
      <c r="M5" s="568"/>
      <c r="N5" s="568"/>
      <c r="O5" s="568"/>
      <c r="P5" s="568"/>
      <c r="Q5" s="274"/>
      <c r="R5" s="21"/>
    </row>
    <row r="6" spans="1:23" s="1" customFormat="1" ht="15" customHeight="1" x14ac:dyDescent="0.25">
      <c r="A6" s="186"/>
      <c r="B6" s="569"/>
      <c r="C6" s="569"/>
      <c r="D6" s="569"/>
      <c r="E6" s="569"/>
      <c r="F6" s="569"/>
      <c r="G6" s="137"/>
      <c r="H6" s="568"/>
      <c r="I6" s="568"/>
      <c r="J6" s="568"/>
      <c r="K6" s="568"/>
      <c r="L6" s="568"/>
      <c r="M6" s="568"/>
      <c r="N6" s="568"/>
      <c r="O6" s="568"/>
      <c r="P6" s="568"/>
      <c r="Q6" s="274"/>
      <c r="R6" s="21"/>
    </row>
    <row r="7" spans="1:23" ht="8.1" customHeight="1" x14ac:dyDescent="0.25">
      <c r="A7" s="275"/>
      <c r="B7" s="71"/>
      <c r="C7" s="71"/>
      <c r="D7" s="71"/>
      <c r="E7" s="71"/>
      <c r="F7" s="71"/>
      <c r="G7" s="71"/>
      <c r="H7" s="71"/>
      <c r="I7" s="71"/>
      <c r="J7" s="71"/>
      <c r="K7" s="71"/>
      <c r="L7" s="71"/>
      <c r="M7" s="77"/>
      <c r="N7" s="71"/>
      <c r="O7" s="71"/>
      <c r="P7" s="71"/>
      <c r="Q7" s="276"/>
    </row>
    <row r="8" spans="1:23" ht="7.5" customHeight="1" x14ac:dyDescent="0.25">
      <c r="A8" s="275"/>
      <c r="B8" s="71"/>
      <c r="C8" s="71"/>
      <c r="D8" s="71"/>
      <c r="E8" s="71"/>
      <c r="F8" s="71"/>
      <c r="G8" s="71"/>
      <c r="H8" s="71"/>
      <c r="I8" s="71"/>
      <c r="J8" s="71"/>
      <c r="K8" s="71"/>
      <c r="L8" s="71"/>
      <c r="M8" s="77"/>
      <c r="N8" s="71"/>
      <c r="O8" s="71"/>
      <c r="P8" s="71"/>
      <c r="Q8" s="276"/>
    </row>
    <row r="9" spans="1:23" ht="3.95" customHeight="1" x14ac:dyDescent="0.25">
      <c r="A9" s="275"/>
      <c r="B9" s="71"/>
      <c r="C9" s="71"/>
      <c r="D9" s="71"/>
      <c r="E9" s="71"/>
      <c r="F9" s="71"/>
      <c r="G9" s="71"/>
      <c r="H9" s="71"/>
      <c r="I9" s="71"/>
      <c r="J9" s="71"/>
      <c r="K9" s="71"/>
      <c r="L9" s="71"/>
      <c r="M9" s="77"/>
      <c r="N9" s="71"/>
      <c r="O9" s="71"/>
      <c r="P9" s="71"/>
      <c r="Q9" s="276"/>
    </row>
    <row r="10" spans="1:23" s="1" customFormat="1" ht="15" customHeight="1" x14ac:dyDescent="0.25">
      <c r="A10" s="186"/>
      <c r="B10" s="74"/>
      <c r="C10" s="78" t="s">
        <v>59</v>
      </c>
      <c r="D10" s="74"/>
      <c r="E10" s="24">
        <f>Summary!L13</f>
        <v>0</v>
      </c>
      <c r="F10" s="74"/>
      <c r="G10" s="74"/>
      <c r="H10" s="74"/>
      <c r="I10" s="78" t="s">
        <v>60</v>
      </c>
      <c r="J10" s="74"/>
      <c r="K10" s="624">
        <f>Summary!L16</f>
        <v>0</v>
      </c>
      <c r="L10" s="625"/>
      <c r="M10" s="625"/>
      <c r="N10" s="625"/>
      <c r="O10" s="626"/>
      <c r="P10" s="74"/>
      <c r="Q10" s="257"/>
    </row>
    <row r="11" spans="1:23" s="1" customFormat="1" ht="13.5" customHeight="1" x14ac:dyDescent="0.25">
      <c r="A11" s="186"/>
      <c r="B11" s="74"/>
      <c r="C11" s="74"/>
      <c r="D11" s="74"/>
      <c r="E11" s="74"/>
      <c r="F11" s="74"/>
      <c r="G11" s="74"/>
      <c r="H11" s="74"/>
      <c r="I11" s="74"/>
      <c r="J11" s="74"/>
      <c r="K11" s="94"/>
      <c r="L11" s="94"/>
      <c r="M11" s="97"/>
      <c r="N11" s="103"/>
      <c r="O11" s="97"/>
      <c r="P11" s="74"/>
      <c r="Q11" s="257"/>
    </row>
    <row r="12" spans="1:23" s="1" customFormat="1" ht="8.1" customHeight="1" x14ac:dyDescent="0.25">
      <c r="A12" s="186"/>
      <c r="B12" s="74"/>
      <c r="C12" s="74"/>
      <c r="D12" s="74"/>
      <c r="E12" s="74"/>
      <c r="F12" s="74"/>
      <c r="G12" s="74"/>
      <c r="H12" s="74"/>
      <c r="I12" s="74"/>
      <c r="J12" s="74"/>
      <c r="K12" s="74"/>
      <c r="L12" s="74"/>
      <c r="M12" s="81"/>
      <c r="N12" s="74"/>
      <c r="O12" s="74"/>
      <c r="P12" s="74"/>
      <c r="Q12" s="257"/>
    </row>
    <row r="13" spans="1:23" s="7" customFormat="1" ht="20.100000000000001" customHeight="1" x14ac:dyDescent="0.25">
      <c r="A13" s="278"/>
      <c r="B13" s="83"/>
      <c r="C13" s="260" t="s">
        <v>381</v>
      </c>
      <c r="D13" s="83"/>
      <c r="E13" s="645" t="s">
        <v>383</v>
      </c>
      <c r="F13" s="645"/>
      <c r="G13" s="645"/>
      <c r="H13" s="645"/>
      <c r="I13" s="645"/>
      <c r="J13" s="645"/>
      <c r="K13" s="645"/>
      <c r="L13" s="645"/>
      <c r="M13" s="645"/>
      <c r="N13" s="645"/>
      <c r="O13" s="645"/>
      <c r="P13" s="83"/>
      <c r="Q13" s="279"/>
    </row>
    <row r="14" spans="1:23" s="1" customFormat="1" ht="3.95" customHeight="1" x14ac:dyDescent="0.25">
      <c r="A14" s="186"/>
      <c r="B14" s="74"/>
      <c r="C14" s="21"/>
      <c r="D14" s="74"/>
      <c r="E14" s="21"/>
      <c r="F14" s="21"/>
      <c r="G14" s="21"/>
      <c r="H14" s="21"/>
      <c r="I14" s="21"/>
      <c r="J14" s="21"/>
      <c r="K14" s="21"/>
      <c r="L14" s="21"/>
      <c r="M14" s="283"/>
      <c r="N14" s="21"/>
      <c r="O14" s="21"/>
      <c r="P14" s="74"/>
      <c r="Q14" s="257"/>
    </row>
    <row r="15" spans="1:23" s="7" customFormat="1" ht="42" customHeight="1" x14ac:dyDescent="0.25">
      <c r="A15" s="278"/>
      <c r="B15" s="83"/>
      <c r="C15" s="646" t="s">
        <v>378</v>
      </c>
      <c r="D15" s="646"/>
      <c r="E15" s="646"/>
      <c r="F15" s="646"/>
      <c r="G15" s="646"/>
      <c r="H15" s="646"/>
      <c r="I15" s="646"/>
      <c r="J15" s="646"/>
      <c r="K15" s="646"/>
      <c r="L15" s="646"/>
      <c r="M15" s="646"/>
      <c r="N15" s="646"/>
      <c r="O15" s="646"/>
      <c r="P15" s="646"/>
      <c r="Q15" s="813"/>
      <c r="R15" s="83"/>
      <c r="S15" s="279"/>
      <c r="T15" s="22"/>
      <c r="U15" s="264"/>
      <c r="V15" s="264"/>
      <c r="W15" s="264"/>
    </row>
    <row r="16" spans="1:23" s="1" customFormat="1" ht="3.95" customHeight="1" x14ac:dyDescent="0.25">
      <c r="A16" s="186"/>
      <c r="B16" s="74"/>
      <c r="C16" s="74"/>
      <c r="D16" s="74"/>
      <c r="E16" s="74"/>
      <c r="F16" s="74"/>
      <c r="G16" s="74"/>
      <c r="H16" s="74"/>
      <c r="I16" s="74"/>
      <c r="J16" s="74"/>
      <c r="K16" s="74"/>
      <c r="L16" s="74"/>
      <c r="M16" s="81"/>
      <c r="N16" s="74"/>
      <c r="O16" s="74"/>
      <c r="P16" s="74"/>
      <c r="Q16" s="257"/>
    </row>
    <row r="17" spans="1:29" s="1" customFormat="1" ht="13.5" customHeight="1" x14ac:dyDescent="0.25">
      <c r="A17" s="186"/>
      <c r="B17" s="74"/>
      <c r="C17" s="810" t="s">
        <v>232</v>
      </c>
      <c r="D17" s="811"/>
      <c r="E17" s="811"/>
      <c r="F17" s="811"/>
      <c r="G17" s="811"/>
      <c r="H17" s="811"/>
      <c r="I17" s="811"/>
      <c r="J17" s="811"/>
      <c r="K17" s="811"/>
      <c r="L17" s="811"/>
      <c r="M17" s="811"/>
      <c r="N17" s="811"/>
      <c r="O17" s="812"/>
      <c r="P17" s="74"/>
      <c r="Q17" s="257"/>
    </row>
    <row r="18" spans="1:29" s="1" customFormat="1" ht="6.6" customHeight="1" x14ac:dyDescent="0.25">
      <c r="A18" s="186"/>
      <c r="B18" s="74"/>
      <c r="C18" s="434"/>
      <c r="D18" s="432"/>
      <c r="E18" s="433"/>
      <c r="F18" s="433"/>
      <c r="G18" s="433"/>
      <c r="H18" s="432"/>
      <c r="I18" s="433"/>
      <c r="J18" s="432"/>
      <c r="K18" s="433"/>
      <c r="L18" s="432"/>
      <c r="M18" s="433"/>
      <c r="N18" s="432"/>
      <c r="O18" s="434"/>
      <c r="P18" s="74"/>
      <c r="Q18" s="257"/>
    </row>
    <row r="19" spans="1:29" s="8" customFormat="1" ht="15" customHeight="1" x14ac:dyDescent="0.25">
      <c r="A19" s="280"/>
      <c r="B19" s="90"/>
      <c r="C19" s="409" t="s">
        <v>78</v>
      </c>
      <c r="D19" s="125"/>
      <c r="E19" s="639" t="s">
        <v>79</v>
      </c>
      <c r="F19" s="640"/>
      <c r="G19" s="641"/>
      <c r="H19" s="125"/>
      <c r="I19" s="409" t="s">
        <v>81</v>
      </c>
      <c r="J19" s="125"/>
      <c r="K19" s="409" t="s">
        <v>233</v>
      </c>
      <c r="L19" s="418"/>
      <c r="M19" s="409" t="s">
        <v>234</v>
      </c>
      <c r="N19" s="418"/>
      <c r="O19" s="409" t="s">
        <v>74</v>
      </c>
      <c r="P19" s="90"/>
      <c r="Q19" s="281"/>
      <c r="R19" s="173" t="s">
        <v>93</v>
      </c>
      <c r="S19" s="174" t="s">
        <v>94</v>
      </c>
      <c r="T19" s="173" t="s">
        <v>95</v>
      </c>
      <c r="U19" s="165" t="s">
        <v>96</v>
      </c>
      <c r="W19" s="229" t="s">
        <v>406</v>
      </c>
      <c r="X19" s="420" t="s">
        <v>405</v>
      </c>
      <c r="Y19" s="420" t="s">
        <v>407</v>
      </c>
      <c r="Z19" s="8" t="s">
        <v>611</v>
      </c>
      <c r="AA19" s="8" t="s">
        <v>610</v>
      </c>
      <c r="AB19" s="472" t="s">
        <v>62</v>
      </c>
    </row>
    <row r="20" spans="1:29" s="8" customFormat="1" ht="15" customHeight="1" x14ac:dyDescent="0.25">
      <c r="A20" s="280"/>
      <c r="B20" s="90"/>
      <c r="C20" s="20" t="s">
        <v>235</v>
      </c>
      <c r="D20" s="74"/>
      <c r="E20" s="609" t="s">
        <v>236</v>
      </c>
      <c r="F20" s="610"/>
      <c r="G20" s="611"/>
      <c r="H20" s="74"/>
      <c r="I20" s="18"/>
      <c r="J20" s="74"/>
      <c r="K20" s="30">
        <v>4</v>
      </c>
      <c r="L20" s="94"/>
      <c r="M20" s="441">
        <f>AC20</f>
        <v>595</v>
      </c>
      <c r="N20" s="94"/>
      <c r="O20" s="14">
        <f>I20*K20*M20</f>
        <v>0</v>
      </c>
      <c r="P20" s="90"/>
      <c r="Q20" s="281"/>
      <c r="R20" s="175">
        <f>M20*0.1</f>
        <v>59.5</v>
      </c>
      <c r="S20" s="175">
        <f>R20+M20</f>
        <v>654.5</v>
      </c>
      <c r="T20" s="175">
        <f t="shared" ref="T20:T33" si="0">S20*0.1</f>
        <v>65.45</v>
      </c>
      <c r="U20" s="161">
        <f t="shared" ref="U20" si="1">T20+S20</f>
        <v>719.95</v>
      </c>
      <c r="V20" s="8">
        <v>785</v>
      </c>
      <c r="W20" s="8">
        <v>400</v>
      </c>
      <c r="X20" s="8">
        <f>W20*0.35</f>
        <v>140</v>
      </c>
      <c r="Y20" s="8">
        <f>X20+W20</f>
        <v>540</v>
      </c>
      <c r="Z20" s="441">
        <v>540</v>
      </c>
      <c r="AA20" s="471">
        <f>SUM(Z20*0.1)</f>
        <v>54</v>
      </c>
      <c r="AB20" s="471">
        <f>AA20+Z20</f>
        <v>594</v>
      </c>
      <c r="AC20" s="8">
        <v>595</v>
      </c>
    </row>
    <row r="21" spans="1:29" s="8" customFormat="1" ht="15" customHeight="1" x14ac:dyDescent="0.25">
      <c r="A21" s="280"/>
      <c r="B21" s="90"/>
      <c r="C21" s="20" t="s">
        <v>237</v>
      </c>
      <c r="D21" s="74"/>
      <c r="E21" s="609" t="s">
        <v>238</v>
      </c>
      <c r="F21" s="610"/>
      <c r="G21" s="611"/>
      <c r="H21" s="74"/>
      <c r="I21" s="18"/>
      <c r="J21" s="74"/>
      <c r="K21" s="30">
        <v>4</v>
      </c>
      <c r="L21" s="94"/>
      <c r="M21" s="441">
        <f t="shared" ref="M21:M33" si="2">AC21</f>
        <v>745</v>
      </c>
      <c r="N21" s="94"/>
      <c r="O21" s="14">
        <f>I21*K21*M21</f>
        <v>0</v>
      </c>
      <c r="P21" s="90"/>
      <c r="Q21" s="281"/>
      <c r="R21" s="175">
        <f t="shared" ref="R21:R33" si="3">M21*0.1</f>
        <v>74.5</v>
      </c>
      <c r="S21" s="175">
        <f t="shared" ref="S21:S33" si="4">R21+M21</f>
        <v>819.5</v>
      </c>
      <c r="T21" s="175">
        <f t="shared" si="0"/>
        <v>81.95</v>
      </c>
      <c r="U21" s="161">
        <f t="shared" ref="U21:U33" si="5">T21+S21</f>
        <v>901.45</v>
      </c>
      <c r="V21" s="8">
        <v>1115</v>
      </c>
      <c r="W21" s="8">
        <v>500</v>
      </c>
      <c r="X21" s="8">
        <f t="shared" ref="X21:X33" si="6">W21*0.35</f>
        <v>175</v>
      </c>
      <c r="Y21" s="8">
        <f t="shared" ref="Y21:Y33" si="7">X21+W21</f>
        <v>675</v>
      </c>
      <c r="Z21" s="441">
        <v>675</v>
      </c>
      <c r="AA21" s="471">
        <f t="shared" ref="AA21:AA33" si="8">SUM(Z21*0.1)</f>
        <v>67.5</v>
      </c>
      <c r="AB21" s="471">
        <f t="shared" ref="AB21:AB33" si="9">AA21+Z21</f>
        <v>742.5</v>
      </c>
      <c r="AC21" s="8">
        <v>745</v>
      </c>
    </row>
    <row r="22" spans="1:29" s="8" customFormat="1" ht="15" customHeight="1" x14ac:dyDescent="0.25">
      <c r="A22" s="280"/>
      <c r="B22" s="90"/>
      <c r="C22" s="20" t="s">
        <v>239</v>
      </c>
      <c r="D22" s="74"/>
      <c r="E22" s="609" t="s">
        <v>240</v>
      </c>
      <c r="F22" s="610"/>
      <c r="G22" s="611"/>
      <c r="H22" s="74"/>
      <c r="I22" s="18"/>
      <c r="J22" s="74"/>
      <c r="K22" s="30">
        <v>4</v>
      </c>
      <c r="L22" s="94"/>
      <c r="M22" s="441">
        <f t="shared" si="2"/>
        <v>1785</v>
      </c>
      <c r="N22" s="94"/>
      <c r="O22" s="14">
        <f t="shared" ref="O22:O26" si="10">I22*K22*M22</f>
        <v>0</v>
      </c>
      <c r="P22" s="90"/>
      <c r="Q22" s="281"/>
      <c r="R22" s="175">
        <f t="shared" si="3"/>
        <v>178.5</v>
      </c>
      <c r="S22" s="175">
        <f t="shared" si="4"/>
        <v>1963.5</v>
      </c>
      <c r="T22" s="175">
        <f t="shared" si="0"/>
        <v>196.35000000000002</v>
      </c>
      <c r="U22" s="161">
        <f t="shared" si="5"/>
        <v>2159.85</v>
      </c>
      <c r="V22" s="8">
        <v>2285</v>
      </c>
      <c r="W22" s="8">
        <v>1200</v>
      </c>
      <c r="X22" s="8">
        <f t="shared" si="6"/>
        <v>420</v>
      </c>
      <c r="Y22" s="8">
        <f t="shared" si="7"/>
        <v>1620</v>
      </c>
      <c r="Z22" s="441">
        <v>1620</v>
      </c>
      <c r="AA22" s="471">
        <f t="shared" si="8"/>
        <v>162</v>
      </c>
      <c r="AB22" s="471">
        <f t="shared" si="9"/>
        <v>1782</v>
      </c>
      <c r="AC22" s="8">
        <v>1785</v>
      </c>
    </row>
    <row r="23" spans="1:29" s="8" customFormat="1" ht="15" customHeight="1" x14ac:dyDescent="0.25">
      <c r="A23" s="280"/>
      <c r="B23" s="90"/>
      <c r="C23" s="20" t="s">
        <v>241</v>
      </c>
      <c r="D23" s="74"/>
      <c r="E23" s="807" t="s">
        <v>242</v>
      </c>
      <c r="F23" s="808"/>
      <c r="G23" s="809"/>
      <c r="H23" s="74"/>
      <c r="I23" s="18"/>
      <c r="J23" s="74"/>
      <c r="K23" s="30">
        <v>4</v>
      </c>
      <c r="L23" s="94"/>
      <c r="M23" s="441">
        <f t="shared" si="2"/>
        <v>3345</v>
      </c>
      <c r="N23" s="94"/>
      <c r="O23" s="14">
        <f t="shared" si="10"/>
        <v>0</v>
      </c>
      <c r="P23" s="90"/>
      <c r="Q23" s="281"/>
      <c r="R23" s="175">
        <f t="shared" si="3"/>
        <v>334.5</v>
      </c>
      <c r="S23" s="175">
        <f t="shared" si="4"/>
        <v>3679.5</v>
      </c>
      <c r="T23" s="175">
        <f t="shared" si="0"/>
        <v>367.95000000000005</v>
      </c>
      <c r="U23" s="161">
        <f t="shared" si="5"/>
        <v>4047.45</v>
      </c>
      <c r="V23" s="8">
        <v>4150</v>
      </c>
      <c r="W23" s="8">
        <v>2250</v>
      </c>
      <c r="X23" s="8">
        <f t="shared" si="6"/>
        <v>787.5</v>
      </c>
      <c r="Y23" s="8">
        <f t="shared" si="7"/>
        <v>3037.5</v>
      </c>
      <c r="Z23" s="441">
        <v>3040</v>
      </c>
      <c r="AA23" s="471">
        <f t="shared" si="8"/>
        <v>304</v>
      </c>
      <c r="AB23" s="471">
        <f t="shared" si="9"/>
        <v>3344</v>
      </c>
      <c r="AC23" s="8">
        <v>3345</v>
      </c>
    </row>
    <row r="24" spans="1:29" s="8" customFormat="1" ht="15" customHeight="1" x14ac:dyDescent="0.25">
      <c r="A24" s="280"/>
      <c r="B24" s="90"/>
      <c r="C24" s="20" t="s">
        <v>243</v>
      </c>
      <c r="D24" s="74"/>
      <c r="E24" s="807" t="s">
        <v>244</v>
      </c>
      <c r="F24" s="808"/>
      <c r="G24" s="809"/>
      <c r="H24" s="74"/>
      <c r="I24" s="18"/>
      <c r="J24" s="74"/>
      <c r="K24" s="30">
        <v>4</v>
      </c>
      <c r="L24" s="94"/>
      <c r="M24" s="441">
        <f t="shared" si="2"/>
        <v>5940</v>
      </c>
      <c r="N24" s="94"/>
      <c r="O24" s="14">
        <f t="shared" si="10"/>
        <v>0</v>
      </c>
      <c r="P24" s="90"/>
      <c r="Q24" s="281"/>
      <c r="R24" s="175">
        <f t="shared" si="3"/>
        <v>594</v>
      </c>
      <c r="S24" s="175">
        <f t="shared" si="4"/>
        <v>6534</v>
      </c>
      <c r="T24" s="175">
        <f t="shared" si="0"/>
        <v>653.40000000000009</v>
      </c>
      <c r="U24" s="161">
        <f t="shared" si="5"/>
        <v>7187.4</v>
      </c>
      <c r="V24" s="8">
        <v>8385</v>
      </c>
      <c r="W24" s="8">
        <v>4000</v>
      </c>
      <c r="X24" s="8">
        <f t="shared" si="6"/>
        <v>1400</v>
      </c>
      <c r="Y24" s="8">
        <f t="shared" si="7"/>
        <v>5400</v>
      </c>
      <c r="Z24" s="441">
        <v>5400</v>
      </c>
      <c r="AA24" s="471">
        <f t="shared" si="8"/>
        <v>540</v>
      </c>
      <c r="AB24" s="471">
        <f t="shared" si="9"/>
        <v>5940</v>
      </c>
      <c r="AC24" s="8">
        <v>5940</v>
      </c>
    </row>
    <row r="25" spans="1:29" s="8" customFormat="1" ht="15" customHeight="1" x14ac:dyDescent="0.25">
      <c r="A25" s="280"/>
      <c r="B25" s="90"/>
      <c r="C25" s="20" t="s">
        <v>245</v>
      </c>
      <c r="D25" s="74"/>
      <c r="E25" s="609" t="s">
        <v>246</v>
      </c>
      <c r="F25" s="610"/>
      <c r="G25" s="611"/>
      <c r="H25" s="74"/>
      <c r="I25" s="18"/>
      <c r="J25" s="74"/>
      <c r="K25" s="30">
        <v>4</v>
      </c>
      <c r="L25" s="94"/>
      <c r="M25" s="441">
        <f t="shared" si="2"/>
        <v>3715</v>
      </c>
      <c r="N25" s="94"/>
      <c r="O25" s="14">
        <f t="shared" si="10"/>
        <v>0</v>
      </c>
      <c r="P25" s="90"/>
      <c r="Q25" s="281"/>
      <c r="R25" s="175">
        <f t="shared" si="3"/>
        <v>371.5</v>
      </c>
      <c r="S25" s="175">
        <f t="shared" si="4"/>
        <v>4086.5</v>
      </c>
      <c r="T25" s="175">
        <f t="shared" si="0"/>
        <v>408.65000000000003</v>
      </c>
      <c r="U25" s="161">
        <f t="shared" si="5"/>
        <v>4495.1499999999996</v>
      </c>
      <c r="V25" s="8">
        <v>4235</v>
      </c>
      <c r="W25" s="8">
        <v>2500</v>
      </c>
      <c r="X25" s="8">
        <f t="shared" si="6"/>
        <v>875</v>
      </c>
      <c r="Y25" s="8">
        <f t="shared" si="7"/>
        <v>3375</v>
      </c>
      <c r="Z25" s="441">
        <v>3375</v>
      </c>
      <c r="AA25" s="471">
        <f t="shared" si="8"/>
        <v>337.5</v>
      </c>
      <c r="AB25" s="471">
        <f t="shared" si="9"/>
        <v>3712.5</v>
      </c>
      <c r="AC25" s="8">
        <v>3715</v>
      </c>
    </row>
    <row r="26" spans="1:29" s="8" customFormat="1" ht="15" customHeight="1" x14ac:dyDescent="0.25">
      <c r="A26" s="280"/>
      <c r="B26" s="90"/>
      <c r="C26" s="20" t="s">
        <v>247</v>
      </c>
      <c r="D26" s="74"/>
      <c r="E26" s="609" t="s">
        <v>248</v>
      </c>
      <c r="F26" s="610"/>
      <c r="G26" s="611"/>
      <c r="H26" s="74"/>
      <c r="I26" s="18"/>
      <c r="J26" s="74"/>
      <c r="K26" s="30">
        <v>4</v>
      </c>
      <c r="L26" s="94"/>
      <c r="M26" s="441">
        <f t="shared" si="2"/>
        <v>4235</v>
      </c>
      <c r="N26" s="94"/>
      <c r="O26" s="14">
        <f t="shared" si="10"/>
        <v>0</v>
      </c>
      <c r="P26" s="90"/>
      <c r="Q26" s="281"/>
      <c r="R26" s="175">
        <f t="shared" si="3"/>
        <v>423.5</v>
      </c>
      <c r="S26" s="175">
        <f t="shared" si="4"/>
        <v>4658.5</v>
      </c>
      <c r="T26" s="175">
        <f t="shared" si="0"/>
        <v>465.85</v>
      </c>
      <c r="U26" s="161">
        <f t="shared" si="5"/>
        <v>5124.3500000000004</v>
      </c>
      <c r="V26" s="8">
        <v>4830</v>
      </c>
      <c r="W26" s="8">
        <v>2850</v>
      </c>
      <c r="X26" s="8">
        <f t="shared" si="6"/>
        <v>997.49999999999989</v>
      </c>
      <c r="Y26" s="8">
        <f t="shared" si="7"/>
        <v>3847.5</v>
      </c>
      <c r="Z26" s="441">
        <v>3850</v>
      </c>
      <c r="AA26" s="471">
        <f t="shared" si="8"/>
        <v>385</v>
      </c>
      <c r="AB26" s="471">
        <f t="shared" si="9"/>
        <v>4235</v>
      </c>
      <c r="AC26" s="8">
        <v>4235</v>
      </c>
    </row>
    <row r="27" spans="1:29" s="8" customFormat="1" ht="12.75" x14ac:dyDescent="0.25">
      <c r="A27" s="280"/>
      <c r="B27" s="90"/>
      <c r="C27" s="20" t="s">
        <v>89</v>
      </c>
      <c r="D27" s="74"/>
      <c r="E27" s="712" t="s">
        <v>249</v>
      </c>
      <c r="F27" s="713"/>
      <c r="G27" s="714"/>
      <c r="H27" s="74"/>
      <c r="I27" s="18"/>
      <c r="J27" s="74"/>
      <c r="K27" s="26" t="s">
        <v>250</v>
      </c>
      <c r="L27" s="94"/>
      <c r="M27" s="441">
        <f t="shared" si="2"/>
        <v>255</v>
      </c>
      <c r="N27" s="94"/>
      <c r="O27" s="14">
        <f>I27*M27</f>
        <v>0</v>
      </c>
      <c r="P27" s="90"/>
      <c r="Q27" s="281"/>
      <c r="R27" s="175">
        <f t="shared" si="3"/>
        <v>25.5</v>
      </c>
      <c r="S27" s="175">
        <f t="shared" si="4"/>
        <v>280.5</v>
      </c>
      <c r="T27" s="175">
        <f t="shared" si="0"/>
        <v>28.05</v>
      </c>
      <c r="U27" s="161">
        <f t="shared" si="5"/>
        <v>308.55</v>
      </c>
      <c r="V27" s="8">
        <v>280</v>
      </c>
      <c r="Z27" s="441">
        <v>230</v>
      </c>
      <c r="AA27" s="471">
        <f t="shared" si="8"/>
        <v>23</v>
      </c>
      <c r="AB27" s="471">
        <f t="shared" si="9"/>
        <v>253</v>
      </c>
      <c r="AC27" s="8">
        <v>255</v>
      </c>
    </row>
    <row r="28" spans="1:29" s="1" customFormat="1" ht="15" customHeight="1" x14ac:dyDescent="0.25">
      <c r="A28" s="186"/>
      <c r="B28" s="74"/>
      <c r="C28" s="20" t="s">
        <v>125</v>
      </c>
      <c r="D28" s="74"/>
      <c r="E28" s="609" t="s">
        <v>251</v>
      </c>
      <c r="F28" s="610"/>
      <c r="G28" s="611"/>
      <c r="H28" s="74"/>
      <c r="I28" s="18"/>
      <c r="J28" s="74"/>
      <c r="K28" s="63" t="s">
        <v>250</v>
      </c>
      <c r="L28" s="94"/>
      <c r="M28" s="441">
        <f t="shared" si="2"/>
        <v>465</v>
      </c>
      <c r="N28" s="103"/>
      <c r="O28" s="14">
        <f>I28*M28</f>
        <v>0</v>
      </c>
      <c r="P28" s="74"/>
      <c r="Q28" s="257"/>
      <c r="R28" s="175">
        <f t="shared" si="3"/>
        <v>46.5</v>
      </c>
      <c r="S28" s="175">
        <f t="shared" si="4"/>
        <v>511.5</v>
      </c>
      <c r="T28" s="175">
        <f t="shared" si="0"/>
        <v>51.150000000000006</v>
      </c>
      <c r="U28" s="161">
        <f t="shared" si="5"/>
        <v>562.65</v>
      </c>
      <c r="V28" s="1">
        <v>460</v>
      </c>
      <c r="W28" s="8"/>
      <c r="X28" s="8"/>
      <c r="Y28" s="8"/>
      <c r="Z28" s="441">
        <v>420</v>
      </c>
      <c r="AA28" s="471">
        <f t="shared" si="8"/>
        <v>42</v>
      </c>
      <c r="AB28" s="471">
        <f t="shared" si="9"/>
        <v>462</v>
      </c>
      <c r="AC28" s="1">
        <v>465</v>
      </c>
    </row>
    <row r="29" spans="1:29" s="1" customFormat="1" ht="15" customHeight="1" x14ac:dyDescent="0.25">
      <c r="A29" s="186"/>
      <c r="B29" s="74"/>
      <c r="C29" s="20" t="s">
        <v>252</v>
      </c>
      <c r="D29" s="74"/>
      <c r="E29" s="609" t="s">
        <v>253</v>
      </c>
      <c r="F29" s="610"/>
      <c r="G29" s="611"/>
      <c r="H29" s="74"/>
      <c r="I29" s="18"/>
      <c r="J29" s="74"/>
      <c r="K29" s="30">
        <v>4</v>
      </c>
      <c r="L29" s="94"/>
      <c r="M29" s="441">
        <f t="shared" si="2"/>
        <v>890</v>
      </c>
      <c r="N29" s="94"/>
      <c r="O29" s="14">
        <f>I29*K29*M29</f>
        <v>0</v>
      </c>
      <c r="P29" s="74"/>
      <c r="Q29" s="257"/>
      <c r="R29" s="175">
        <f t="shared" si="3"/>
        <v>89</v>
      </c>
      <c r="S29" s="175">
        <f t="shared" si="4"/>
        <v>979</v>
      </c>
      <c r="T29" s="175">
        <f t="shared" si="0"/>
        <v>97.9</v>
      </c>
      <c r="U29" s="161">
        <f t="shared" si="5"/>
        <v>1076.9000000000001</v>
      </c>
      <c r="V29" s="1">
        <v>850</v>
      </c>
      <c r="W29" s="8">
        <v>600</v>
      </c>
      <c r="X29" s="8">
        <f t="shared" si="6"/>
        <v>210</v>
      </c>
      <c r="Y29" s="8">
        <f t="shared" si="7"/>
        <v>810</v>
      </c>
      <c r="Z29" s="441">
        <v>810</v>
      </c>
      <c r="AA29" s="471">
        <f t="shared" si="8"/>
        <v>81</v>
      </c>
      <c r="AB29" s="471">
        <f t="shared" si="9"/>
        <v>891</v>
      </c>
      <c r="AC29" s="1">
        <v>890</v>
      </c>
    </row>
    <row r="30" spans="1:29" s="1" customFormat="1" ht="29.45" customHeight="1" x14ac:dyDescent="0.25">
      <c r="A30" s="186"/>
      <c r="B30" s="74"/>
      <c r="C30" s="20"/>
      <c r="D30" s="74"/>
      <c r="E30" s="215" t="s">
        <v>579</v>
      </c>
      <c r="F30" s="130"/>
      <c r="G30" s="131"/>
      <c r="H30" s="74"/>
      <c r="I30" s="18"/>
      <c r="J30" s="74"/>
      <c r="K30" s="30">
        <v>4</v>
      </c>
      <c r="L30" s="94"/>
      <c r="M30" s="441">
        <f t="shared" si="2"/>
        <v>2380</v>
      </c>
      <c r="N30" s="94"/>
      <c r="O30" s="14">
        <f t="shared" ref="O30:O32" si="11">I30*K30*M30</f>
        <v>0</v>
      </c>
      <c r="P30" s="74"/>
      <c r="Q30" s="257"/>
      <c r="R30" s="175">
        <f t="shared" si="3"/>
        <v>238</v>
      </c>
      <c r="S30" s="175">
        <f t="shared" si="4"/>
        <v>2618</v>
      </c>
      <c r="T30" s="175">
        <f t="shared" si="0"/>
        <v>261.8</v>
      </c>
      <c r="U30" s="161">
        <f t="shared" si="5"/>
        <v>2879.8</v>
      </c>
      <c r="W30" s="8">
        <v>1600</v>
      </c>
      <c r="X30" s="8">
        <f t="shared" si="6"/>
        <v>560</v>
      </c>
      <c r="Y30" s="8">
        <f t="shared" ref="Y30:Y32" si="12">X30+W30</f>
        <v>2160</v>
      </c>
      <c r="Z30" s="441">
        <v>2160</v>
      </c>
      <c r="AA30" s="471">
        <f t="shared" si="8"/>
        <v>216</v>
      </c>
      <c r="AB30" s="471">
        <f t="shared" si="9"/>
        <v>2376</v>
      </c>
      <c r="AC30" s="1">
        <v>2380</v>
      </c>
    </row>
    <row r="31" spans="1:29" s="1" customFormat="1" ht="29.45" customHeight="1" x14ac:dyDescent="0.25">
      <c r="A31" s="186"/>
      <c r="B31" s="74"/>
      <c r="C31" s="20"/>
      <c r="D31" s="74"/>
      <c r="E31" s="215" t="s">
        <v>580</v>
      </c>
      <c r="F31" s="130"/>
      <c r="G31" s="131"/>
      <c r="H31" s="74"/>
      <c r="I31" s="18"/>
      <c r="J31" s="74"/>
      <c r="K31" s="30">
        <v>4</v>
      </c>
      <c r="L31" s="94"/>
      <c r="M31" s="441">
        <f t="shared" si="2"/>
        <v>4455</v>
      </c>
      <c r="N31" s="94"/>
      <c r="O31" s="14">
        <f t="shared" si="11"/>
        <v>0</v>
      </c>
      <c r="P31" s="74"/>
      <c r="Q31" s="257"/>
      <c r="R31" s="175">
        <f t="shared" si="3"/>
        <v>445.5</v>
      </c>
      <c r="S31" s="175">
        <f t="shared" si="4"/>
        <v>4900.5</v>
      </c>
      <c r="T31" s="175">
        <f t="shared" si="0"/>
        <v>490.05</v>
      </c>
      <c r="U31" s="161">
        <f t="shared" si="5"/>
        <v>5390.55</v>
      </c>
      <c r="W31" s="8">
        <v>3000</v>
      </c>
      <c r="X31" s="8">
        <f t="shared" si="6"/>
        <v>1050</v>
      </c>
      <c r="Y31" s="8">
        <f t="shared" si="12"/>
        <v>4050</v>
      </c>
      <c r="Z31" s="441">
        <v>4050</v>
      </c>
      <c r="AA31" s="471">
        <f t="shared" si="8"/>
        <v>405</v>
      </c>
      <c r="AB31" s="471">
        <f t="shared" si="9"/>
        <v>4455</v>
      </c>
      <c r="AC31" s="1">
        <v>4455</v>
      </c>
    </row>
    <row r="32" spans="1:29" s="1" customFormat="1" ht="29.45" customHeight="1" x14ac:dyDescent="0.25">
      <c r="A32" s="186"/>
      <c r="B32" s="74"/>
      <c r="C32" s="20"/>
      <c r="D32" s="74"/>
      <c r="E32" s="215" t="s">
        <v>581</v>
      </c>
      <c r="F32" s="130"/>
      <c r="G32" s="131"/>
      <c r="H32" s="74"/>
      <c r="I32" s="18"/>
      <c r="J32" s="74"/>
      <c r="K32" s="30">
        <v>4</v>
      </c>
      <c r="L32" s="94"/>
      <c r="M32" s="441">
        <f t="shared" si="2"/>
        <v>8615</v>
      </c>
      <c r="N32" s="94"/>
      <c r="O32" s="14">
        <f t="shared" si="11"/>
        <v>0</v>
      </c>
      <c r="P32" s="74"/>
      <c r="Q32" s="257"/>
      <c r="R32" s="175">
        <f t="shared" si="3"/>
        <v>861.5</v>
      </c>
      <c r="S32" s="175">
        <f t="shared" si="4"/>
        <v>9476.5</v>
      </c>
      <c r="T32" s="175">
        <f t="shared" si="0"/>
        <v>947.65000000000009</v>
      </c>
      <c r="U32" s="161">
        <f t="shared" si="5"/>
        <v>10424.15</v>
      </c>
      <c r="W32" s="8">
        <v>5800</v>
      </c>
      <c r="X32" s="8">
        <f t="shared" si="6"/>
        <v>2029.9999999999998</v>
      </c>
      <c r="Y32" s="8">
        <f t="shared" si="12"/>
        <v>7830</v>
      </c>
      <c r="Z32" s="441">
        <v>7830</v>
      </c>
      <c r="AA32" s="471">
        <f t="shared" si="8"/>
        <v>783</v>
      </c>
      <c r="AB32" s="471">
        <f t="shared" si="9"/>
        <v>8613</v>
      </c>
      <c r="AC32" s="1">
        <v>8615</v>
      </c>
    </row>
    <row r="33" spans="1:29" s="1" customFormat="1" ht="29.45" customHeight="1" x14ac:dyDescent="0.25">
      <c r="A33" s="186"/>
      <c r="B33" s="74"/>
      <c r="C33" s="20" t="s">
        <v>254</v>
      </c>
      <c r="D33" s="74"/>
      <c r="E33" s="712" t="s">
        <v>582</v>
      </c>
      <c r="F33" s="713"/>
      <c r="G33" s="714"/>
      <c r="H33" s="74"/>
      <c r="I33" s="18"/>
      <c r="J33" s="74"/>
      <c r="K33" s="26" t="s">
        <v>250</v>
      </c>
      <c r="L33" s="94"/>
      <c r="M33" s="441">
        <f t="shared" si="2"/>
        <v>495</v>
      </c>
      <c r="N33" s="94"/>
      <c r="O33" s="14">
        <f>I33*M33</f>
        <v>0</v>
      </c>
      <c r="P33" s="74"/>
      <c r="Q33" s="257"/>
      <c r="R33" s="175">
        <f t="shared" si="3"/>
        <v>49.5</v>
      </c>
      <c r="S33" s="175">
        <f t="shared" si="4"/>
        <v>544.5</v>
      </c>
      <c r="T33" s="175">
        <f t="shared" si="0"/>
        <v>54.45</v>
      </c>
      <c r="U33" s="161">
        <f t="shared" si="5"/>
        <v>598.95000000000005</v>
      </c>
      <c r="V33" s="1">
        <v>515</v>
      </c>
      <c r="W33" s="8">
        <v>300</v>
      </c>
      <c r="X33" s="8">
        <f t="shared" si="6"/>
        <v>105</v>
      </c>
      <c r="Y33" s="8">
        <f t="shared" si="7"/>
        <v>405</v>
      </c>
      <c r="Z33" s="441">
        <v>450</v>
      </c>
      <c r="AA33" s="471">
        <f t="shared" si="8"/>
        <v>45</v>
      </c>
      <c r="AB33" s="471">
        <f t="shared" si="9"/>
        <v>495</v>
      </c>
      <c r="AC33" s="1">
        <v>495</v>
      </c>
    </row>
    <row r="34" spans="1:29" s="4" customFormat="1" ht="15" customHeight="1" x14ac:dyDescent="0.2">
      <c r="A34" s="361"/>
      <c r="B34" s="132"/>
      <c r="C34" s="132"/>
      <c r="D34" s="132"/>
      <c r="E34" s="132"/>
      <c r="F34" s="132"/>
      <c r="G34" s="132"/>
      <c r="H34" s="132"/>
      <c r="I34" s="132"/>
      <c r="J34" s="132"/>
      <c r="K34" s="132"/>
      <c r="L34" s="132"/>
      <c r="M34" s="395"/>
      <c r="N34" s="395"/>
      <c r="R34" s="132"/>
      <c r="S34" s="374"/>
      <c r="T34" s="219"/>
      <c r="U34" s="265"/>
      <c r="V34" s="265"/>
      <c r="W34" s="265"/>
    </row>
    <row r="35" spans="1:29" s="4" customFormat="1" ht="15" customHeight="1" x14ac:dyDescent="0.2">
      <c r="A35" s="361"/>
      <c r="B35" s="132"/>
      <c r="C35" s="132"/>
      <c r="D35" s="132"/>
      <c r="E35" s="132"/>
      <c r="F35" s="132"/>
      <c r="G35" s="132"/>
      <c r="H35" s="132"/>
      <c r="I35" s="132"/>
      <c r="J35" s="132"/>
      <c r="K35" s="132"/>
      <c r="L35" s="132"/>
      <c r="M35" s="405" t="s">
        <v>387</v>
      </c>
      <c r="N35" s="373"/>
      <c r="O35" s="133">
        <f>SUM(O20:O33)</f>
        <v>0</v>
      </c>
      <c r="R35" s="132"/>
      <c r="S35" s="374"/>
      <c r="T35" s="219"/>
      <c r="U35" s="265"/>
      <c r="V35" s="265"/>
      <c r="W35" s="265"/>
    </row>
    <row r="36" spans="1:29" s="4" customFormat="1" ht="15" customHeight="1" x14ac:dyDescent="0.2">
      <c r="A36" s="361"/>
      <c r="B36" s="132"/>
      <c r="C36" s="132"/>
      <c r="D36" s="132"/>
      <c r="E36" s="132"/>
      <c r="F36" s="132"/>
      <c r="G36" s="132"/>
      <c r="H36" s="132"/>
      <c r="I36" s="132"/>
      <c r="J36" s="132"/>
      <c r="K36" s="132"/>
      <c r="L36" s="132"/>
      <c r="M36" s="438" t="s">
        <v>386</v>
      </c>
      <c r="N36" s="373"/>
      <c r="O36" s="442">
        <f>O35*0.2</f>
        <v>0</v>
      </c>
      <c r="R36" s="132"/>
      <c r="S36" s="374"/>
      <c r="T36" s="219"/>
      <c r="U36" s="265"/>
      <c r="V36" s="265"/>
      <c r="W36" s="265"/>
    </row>
    <row r="37" spans="1:29" s="4" customFormat="1" ht="15" customHeight="1" x14ac:dyDescent="0.2">
      <c r="A37" s="361"/>
      <c r="B37" s="132"/>
      <c r="C37" s="132"/>
      <c r="D37" s="132"/>
      <c r="E37" s="132"/>
      <c r="F37" s="132"/>
      <c r="G37" s="132"/>
      <c r="H37" s="132"/>
      <c r="I37" s="132"/>
      <c r="J37" s="132"/>
      <c r="K37" s="132"/>
      <c r="L37" s="132"/>
      <c r="M37" s="405" t="s">
        <v>31</v>
      </c>
      <c r="N37" s="373"/>
      <c r="O37" s="133">
        <f>SUM(O35+O36)*15%</f>
        <v>0</v>
      </c>
      <c r="R37" s="132"/>
      <c r="S37" s="374"/>
      <c r="T37" s="219"/>
      <c r="U37" s="265"/>
      <c r="V37" s="265"/>
      <c r="W37" s="265"/>
    </row>
    <row r="38" spans="1:29" s="1" customFormat="1" ht="15" customHeight="1" thickBot="1" x14ac:dyDescent="0.25">
      <c r="A38" s="186"/>
      <c r="B38" s="74"/>
      <c r="C38" s="94"/>
      <c r="D38" s="74"/>
      <c r="E38" s="74"/>
      <c r="F38" s="74"/>
      <c r="G38" s="74"/>
      <c r="H38" s="74"/>
      <c r="I38" s="310"/>
      <c r="J38" s="74"/>
      <c r="K38" s="94"/>
      <c r="L38" s="94"/>
      <c r="M38" s="439" t="s">
        <v>64</v>
      </c>
      <c r="N38" s="387"/>
      <c r="O38" s="440">
        <f>O35+O36+O37</f>
        <v>0</v>
      </c>
      <c r="P38" s="74"/>
      <c r="Q38" s="257"/>
      <c r="R38" s="175"/>
      <c r="S38" s="175"/>
      <c r="T38" s="175"/>
      <c r="U38" s="161"/>
    </row>
    <row r="39" spans="1:29" s="1" customFormat="1" ht="30.6" customHeight="1" thickTop="1" x14ac:dyDescent="0.25">
      <c r="A39" s="186"/>
      <c r="B39" s="74"/>
      <c r="C39" s="421"/>
      <c r="D39" s="421"/>
      <c r="E39" s="421"/>
      <c r="F39" s="421"/>
      <c r="G39" s="421"/>
      <c r="H39" s="421"/>
      <c r="I39" s="421"/>
      <c r="J39" s="421"/>
      <c r="K39" s="421"/>
      <c r="L39" s="74"/>
      <c r="M39" s="426"/>
      <c r="N39" s="74"/>
      <c r="O39" s="427"/>
      <c r="P39" s="74"/>
      <c r="Q39" s="257"/>
    </row>
    <row r="40" spans="1:29" s="1" customFormat="1" ht="15.75" x14ac:dyDescent="0.25">
      <c r="A40" s="186"/>
      <c r="B40" s="74"/>
      <c r="C40" s="810" t="s">
        <v>384</v>
      </c>
      <c r="D40" s="811"/>
      <c r="E40" s="811"/>
      <c r="F40" s="811"/>
      <c r="G40" s="811"/>
      <c r="H40" s="811"/>
      <c r="I40" s="811"/>
      <c r="J40" s="811"/>
      <c r="K40" s="811"/>
      <c r="L40" s="811"/>
      <c r="M40" s="811"/>
      <c r="N40" s="811"/>
      <c r="O40" s="812"/>
      <c r="P40" s="74"/>
      <c r="Q40" s="257"/>
    </row>
    <row r="41" spans="1:29" s="1" customFormat="1" ht="6" customHeight="1" x14ac:dyDescent="0.25">
      <c r="A41" s="186"/>
      <c r="B41" s="74"/>
      <c r="C41" s="422"/>
      <c r="D41" s="422"/>
      <c r="E41" s="422"/>
      <c r="F41" s="422"/>
      <c r="G41" s="422"/>
      <c r="H41" s="422"/>
      <c r="I41" s="422"/>
      <c r="J41" s="422"/>
      <c r="K41" s="422"/>
      <c r="L41" s="422"/>
      <c r="M41" s="422"/>
      <c r="N41" s="422"/>
      <c r="O41" s="422"/>
      <c r="P41" s="74"/>
      <c r="Q41" s="257"/>
    </row>
    <row r="42" spans="1:29" s="1" customFormat="1" ht="12.75" customHeight="1" x14ac:dyDescent="0.25">
      <c r="A42" s="186"/>
      <c r="B42" s="74"/>
      <c r="C42" s="851" t="s">
        <v>255</v>
      </c>
      <c r="D42" s="852"/>
      <c r="E42" s="853"/>
      <c r="F42" s="854" t="s">
        <v>256</v>
      </c>
      <c r="G42" s="855"/>
      <c r="H42" s="856"/>
      <c r="I42" s="851" t="s">
        <v>257</v>
      </c>
      <c r="J42" s="857"/>
      <c r="K42" s="857"/>
      <c r="L42" s="857"/>
      <c r="M42" s="857"/>
      <c r="N42" s="857"/>
      <c r="O42" s="858"/>
      <c r="P42" s="74"/>
      <c r="Q42" s="257"/>
    </row>
    <row r="43" spans="1:29" s="1" customFormat="1" ht="8.25" customHeight="1" x14ac:dyDescent="0.25">
      <c r="A43" s="186"/>
      <c r="B43" s="74"/>
      <c r="C43" s="423"/>
      <c r="D43" s="424"/>
      <c r="E43" s="424"/>
      <c r="F43" s="425"/>
      <c r="G43" s="425"/>
      <c r="H43" s="425"/>
      <c r="I43" s="423"/>
      <c r="J43" s="423"/>
      <c r="K43" s="423"/>
      <c r="L43" s="423"/>
      <c r="M43" s="423"/>
      <c r="N43" s="423"/>
      <c r="O43" s="423"/>
      <c r="P43" s="74"/>
      <c r="Q43" s="257"/>
    </row>
    <row r="44" spans="1:29" s="1" customFormat="1" ht="13.5" customHeight="1" x14ac:dyDescent="0.25">
      <c r="A44" s="186"/>
      <c r="B44" s="74"/>
      <c r="C44" s="829" t="s">
        <v>258</v>
      </c>
      <c r="D44" s="829"/>
      <c r="E44" s="829"/>
      <c r="F44" s="820"/>
      <c r="G44" s="821"/>
      <c r="H44" s="822"/>
      <c r="I44" s="848" t="s">
        <v>259</v>
      </c>
      <c r="J44" s="848"/>
      <c r="K44" s="848"/>
      <c r="L44" s="848"/>
      <c r="M44" s="848"/>
      <c r="N44" s="848"/>
      <c r="O44" s="848"/>
      <c r="P44" s="74"/>
      <c r="Q44" s="257"/>
    </row>
    <row r="45" spans="1:29" s="1" customFormat="1" ht="12.75" x14ac:dyDescent="0.25">
      <c r="A45" s="186"/>
      <c r="B45" s="74"/>
      <c r="C45" s="829"/>
      <c r="D45" s="829"/>
      <c r="E45" s="829"/>
      <c r="F45" s="823"/>
      <c r="G45" s="824"/>
      <c r="H45" s="825"/>
      <c r="I45" s="848"/>
      <c r="J45" s="848"/>
      <c r="K45" s="848"/>
      <c r="L45" s="848"/>
      <c r="M45" s="848"/>
      <c r="N45" s="848"/>
      <c r="O45" s="848"/>
      <c r="P45" s="74"/>
      <c r="Q45" s="257"/>
    </row>
    <row r="46" spans="1:29" s="1" customFormat="1" ht="13.5" customHeight="1" x14ac:dyDescent="0.25">
      <c r="A46" s="186"/>
      <c r="B46" s="74"/>
      <c r="C46" s="829" t="s">
        <v>260</v>
      </c>
      <c r="D46" s="829"/>
      <c r="E46" s="829"/>
      <c r="F46" s="820"/>
      <c r="G46" s="821"/>
      <c r="H46" s="822"/>
      <c r="I46" s="848" t="s">
        <v>261</v>
      </c>
      <c r="J46" s="848"/>
      <c r="K46" s="848"/>
      <c r="L46" s="848"/>
      <c r="M46" s="848"/>
      <c r="N46" s="848"/>
      <c r="O46" s="848"/>
      <c r="P46" s="74"/>
      <c r="Q46" s="257"/>
    </row>
    <row r="47" spans="1:29" s="1" customFormat="1" ht="12.75" x14ac:dyDescent="0.25">
      <c r="A47" s="186"/>
      <c r="B47" s="74"/>
      <c r="C47" s="829"/>
      <c r="D47" s="829"/>
      <c r="E47" s="829"/>
      <c r="F47" s="823"/>
      <c r="G47" s="824"/>
      <c r="H47" s="825"/>
      <c r="I47" s="848"/>
      <c r="J47" s="848"/>
      <c r="K47" s="848"/>
      <c r="L47" s="848"/>
      <c r="M47" s="848"/>
      <c r="N47" s="848"/>
      <c r="O47" s="848"/>
      <c r="P47" s="74"/>
      <c r="Q47" s="257"/>
    </row>
    <row r="48" spans="1:29" s="1" customFormat="1" ht="13.5" customHeight="1" x14ac:dyDescent="0.25">
      <c r="A48" s="186"/>
      <c r="B48" s="74"/>
      <c r="C48" s="829" t="s">
        <v>262</v>
      </c>
      <c r="D48" s="829"/>
      <c r="E48" s="829"/>
      <c r="F48" s="820"/>
      <c r="G48" s="821"/>
      <c r="H48" s="822"/>
      <c r="I48" s="848" t="s">
        <v>261</v>
      </c>
      <c r="J48" s="848"/>
      <c r="K48" s="848"/>
      <c r="L48" s="848"/>
      <c r="M48" s="848"/>
      <c r="N48" s="848"/>
      <c r="O48" s="848"/>
      <c r="P48" s="74"/>
      <c r="Q48" s="257"/>
    </row>
    <row r="49" spans="1:17" s="1" customFormat="1" ht="12.75" x14ac:dyDescent="0.25">
      <c r="A49" s="186"/>
      <c r="B49" s="74"/>
      <c r="C49" s="829"/>
      <c r="D49" s="829"/>
      <c r="E49" s="829"/>
      <c r="F49" s="823"/>
      <c r="G49" s="824"/>
      <c r="H49" s="825"/>
      <c r="I49" s="848"/>
      <c r="J49" s="848"/>
      <c r="K49" s="848"/>
      <c r="L49" s="848"/>
      <c r="M49" s="848"/>
      <c r="N49" s="848"/>
      <c r="O49" s="848"/>
      <c r="P49" s="74"/>
      <c r="Q49" s="257"/>
    </row>
    <row r="50" spans="1:17" s="1" customFormat="1" ht="13.5" customHeight="1" x14ac:dyDescent="0.25">
      <c r="A50" s="186"/>
      <c r="B50" s="74"/>
      <c r="C50" s="829" t="s">
        <v>263</v>
      </c>
      <c r="D50" s="829"/>
      <c r="E50" s="829"/>
      <c r="F50" s="820"/>
      <c r="G50" s="821"/>
      <c r="H50" s="822"/>
      <c r="I50" s="848" t="s">
        <v>264</v>
      </c>
      <c r="J50" s="848"/>
      <c r="K50" s="848"/>
      <c r="L50" s="848"/>
      <c r="M50" s="848"/>
      <c r="N50" s="848"/>
      <c r="O50" s="848"/>
      <c r="P50" s="74"/>
      <c r="Q50" s="257"/>
    </row>
    <row r="51" spans="1:17" s="1" customFormat="1" ht="12.75" x14ac:dyDescent="0.25">
      <c r="A51" s="186"/>
      <c r="B51" s="74"/>
      <c r="C51" s="829"/>
      <c r="D51" s="829"/>
      <c r="E51" s="829"/>
      <c r="F51" s="823"/>
      <c r="G51" s="824"/>
      <c r="H51" s="825"/>
      <c r="I51" s="848"/>
      <c r="J51" s="848"/>
      <c r="K51" s="848"/>
      <c r="L51" s="848"/>
      <c r="M51" s="848"/>
      <c r="N51" s="848"/>
      <c r="O51" s="848"/>
      <c r="P51" s="74"/>
      <c r="Q51" s="257"/>
    </row>
    <row r="52" spans="1:17" s="1" customFormat="1" ht="13.5" customHeight="1" x14ac:dyDescent="0.25">
      <c r="A52" s="186"/>
      <c r="B52" s="74"/>
      <c r="C52" s="845" t="s">
        <v>612</v>
      </c>
      <c r="D52" s="846"/>
      <c r="E52" s="846"/>
      <c r="F52" s="846"/>
      <c r="G52" s="846"/>
      <c r="H52" s="846"/>
      <c r="I52" s="846"/>
      <c r="J52" s="846"/>
      <c r="K52" s="846"/>
      <c r="L52" s="846"/>
      <c r="M52" s="846"/>
      <c r="N52" s="846"/>
      <c r="O52" s="847"/>
      <c r="P52" s="74"/>
      <c r="Q52" s="257"/>
    </row>
    <row r="53" spans="1:17" s="1" customFormat="1" ht="30" customHeight="1" x14ac:dyDescent="0.25">
      <c r="A53" s="186"/>
      <c r="B53" s="74"/>
      <c r="C53" s="428"/>
      <c r="D53" s="428"/>
      <c r="E53" s="428"/>
      <c r="F53" s="425"/>
      <c r="G53" s="425"/>
      <c r="H53" s="425"/>
      <c r="I53" s="425"/>
      <c r="J53" s="425"/>
      <c r="K53" s="425"/>
      <c r="L53" s="425"/>
      <c r="M53" s="425"/>
      <c r="N53" s="425"/>
      <c r="O53" s="425"/>
      <c r="P53" s="74"/>
      <c r="Q53" s="257"/>
    </row>
    <row r="54" spans="1:17" s="1" customFormat="1" ht="13.5" customHeight="1" x14ac:dyDescent="0.25">
      <c r="A54" s="186"/>
      <c r="B54" s="74"/>
      <c r="C54" s="810" t="s">
        <v>265</v>
      </c>
      <c r="D54" s="811"/>
      <c r="E54" s="811"/>
      <c r="F54" s="811"/>
      <c r="G54" s="811"/>
      <c r="H54" s="811"/>
      <c r="I54" s="811"/>
      <c r="J54" s="811"/>
      <c r="K54" s="811"/>
      <c r="L54" s="811"/>
      <c r="M54" s="811"/>
      <c r="N54" s="811"/>
      <c r="O54" s="812"/>
      <c r="P54" s="74"/>
      <c r="Q54" s="257"/>
    </row>
    <row r="55" spans="1:17" s="1" customFormat="1" ht="5.45" customHeight="1" x14ac:dyDescent="0.25">
      <c r="A55" s="186"/>
      <c r="B55" s="74"/>
      <c r="C55" s="428"/>
      <c r="D55" s="428"/>
      <c r="E55" s="428"/>
      <c r="F55" s="425"/>
      <c r="G55" s="425"/>
      <c r="H55" s="425"/>
      <c r="I55" s="425"/>
      <c r="J55" s="425"/>
      <c r="K55" s="425"/>
      <c r="L55" s="425"/>
      <c r="M55" s="425"/>
      <c r="N55" s="425"/>
      <c r="O55" s="425"/>
      <c r="P55" s="74"/>
      <c r="Q55" s="257"/>
    </row>
    <row r="56" spans="1:17" s="1" customFormat="1" ht="13.5" customHeight="1" x14ac:dyDescent="0.25">
      <c r="A56" s="186"/>
      <c r="B56" s="74"/>
      <c r="C56" s="814" t="s">
        <v>266</v>
      </c>
      <c r="D56" s="815"/>
      <c r="E56" s="816"/>
      <c r="F56" s="820"/>
      <c r="G56" s="821"/>
      <c r="H56" s="822"/>
      <c r="I56" s="430"/>
      <c r="J56" s="830"/>
      <c r="K56" s="831"/>
      <c r="L56" s="831"/>
      <c r="M56" s="831"/>
      <c r="N56" s="831"/>
      <c r="O56" s="832"/>
      <c r="P56" s="74"/>
      <c r="Q56" s="257"/>
    </row>
    <row r="57" spans="1:17" s="1" customFormat="1" ht="13.5" customHeight="1" x14ac:dyDescent="0.25">
      <c r="A57" s="186"/>
      <c r="B57" s="74"/>
      <c r="C57" s="817"/>
      <c r="D57" s="818"/>
      <c r="E57" s="819"/>
      <c r="F57" s="823"/>
      <c r="G57" s="824"/>
      <c r="H57" s="825"/>
      <c r="I57" s="430"/>
      <c r="J57" s="833"/>
      <c r="K57" s="834"/>
      <c r="L57" s="834"/>
      <c r="M57" s="834"/>
      <c r="N57" s="834"/>
      <c r="O57" s="835"/>
      <c r="P57" s="74"/>
      <c r="Q57" s="257"/>
    </row>
    <row r="58" spans="1:17" s="1" customFormat="1" ht="8.25" customHeight="1" x14ac:dyDescent="0.25">
      <c r="A58" s="186"/>
      <c r="B58" s="74"/>
      <c r="C58" s="428"/>
      <c r="D58" s="428"/>
      <c r="E58" s="428"/>
      <c r="F58" s="429"/>
      <c r="G58" s="429"/>
      <c r="H58" s="429"/>
      <c r="I58" s="430"/>
      <c r="J58" s="833"/>
      <c r="K58" s="834"/>
      <c r="L58" s="834"/>
      <c r="M58" s="834"/>
      <c r="N58" s="834"/>
      <c r="O58" s="835"/>
      <c r="P58" s="74"/>
      <c r="Q58" s="257"/>
    </row>
    <row r="59" spans="1:17" s="1" customFormat="1" ht="13.5" customHeight="1" x14ac:dyDescent="0.25">
      <c r="A59" s="186"/>
      <c r="B59" s="74"/>
      <c r="C59" s="814" t="s">
        <v>267</v>
      </c>
      <c r="D59" s="815"/>
      <c r="E59" s="816"/>
      <c r="F59" s="820"/>
      <c r="G59" s="821"/>
      <c r="H59" s="822"/>
      <c r="I59" s="430"/>
      <c r="J59" s="833"/>
      <c r="K59" s="834"/>
      <c r="L59" s="834"/>
      <c r="M59" s="834"/>
      <c r="N59" s="834"/>
      <c r="O59" s="835"/>
      <c r="P59" s="74"/>
      <c r="Q59" s="257"/>
    </row>
    <row r="60" spans="1:17" s="1" customFormat="1" ht="13.5" customHeight="1" x14ac:dyDescent="0.25">
      <c r="A60" s="186"/>
      <c r="B60" s="74"/>
      <c r="C60" s="817"/>
      <c r="D60" s="818"/>
      <c r="E60" s="819"/>
      <c r="F60" s="823"/>
      <c r="G60" s="824"/>
      <c r="H60" s="825"/>
      <c r="I60" s="430"/>
      <c r="J60" s="833"/>
      <c r="K60" s="834"/>
      <c r="L60" s="834"/>
      <c r="M60" s="834"/>
      <c r="N60" s="834"/>
      <c r="O60" s="835"/>
      <c r="P60" s="74"/>
      <c r="Q60" s="257"/>
    </row>
    <row r="61" spans="1:17" s="1" customFormat="1" ht="7.5" customHeight="1" x14ac:dyDescent="0.25">
      <c r="A61" s="186"/>
      <c r="B61" s="74"/>
      <c r="C61" s="428"/>
      <c r="D61" s="428"/>
      <c r="E61" s="428"/>
      <c r="F61" s="429"/>
      <c r="G61" s="429"/>
      <c r="H61" s="429"/>
      <c r="I61" s="430"/>
      <c r="J61" s="833"/>
      <c r="K61" s="834"/>
      <c r="L61" s="834"/>
      <c r="M61" s="834"/>
      <c r="N61" s="834"/>
      <c r="O61" s="835"/>
      <c r="P61" s="74"/>
      <c r="Q61" s="257"/>
    </row>
    <row r="62" spans="1:17" s="1" customFormat="1" ht="13.5" customHeight="1" x14ac:dyDescent="0.25">
      <c r="A62" s="186"/>
      <c r="B62" s="74"/>
      <c r="C62" s="814" t="s">
        <v>268</v>
      </c>
      <c r="D62" s="815"/>
      <c r="E62" s="816"/>
      <c r="F62" s="820"/>
      <c r="G62" s="821"/>
      <c r="H62" s="822"/>
      <c r="I62" s="430"/>
      <c r="J62" s="833"/>
      <c r="K62" s="834"/>
      <c r="L62" s="834"/>
      <c r="M62" s="834"/>
      <c r="N62" s="834"/>
      <c r="O62" s="835"/>
      <c r="P62" s="74"/>
      <c r="Q62" s="257"/>
    </row>
    <row r="63" spans="1:17" s="1" customFormat="1" ht="13.5" customHeight="1" x14ac:dyDescent="0.25">
      <c r="A63" s="186"/>
      <c r="B63" s="74"/>
      <c r="C63" s="817"/>
      <c r="D63" s="818"/>
      <c r="E63" s="819"/>
      <c r="F63" s="823"/>
      <c r="G63" s="824"/>
      <c r="H63" s="825"/>
      <c r="I63" s="430"/>
      <c r="J63" s="833"/>
      <c r="K63" s="834"/>
      <c r="L63" s="834"/>
      <c r="M63" s="834"/>
      <c r="N63" s="834"/>
      <c r="O63" s="835"/>
      <c r="P63" s="74"/>
      <c r="Q63" s="257"/>
    </row>
    <row r="64" spans="1:17" s="1" customFormat="1" ht="13.5" customHeight="1" x14ac:dyDescent="0.25">
      <c r="A64" s="186"/>
      <c r="B64" s="74"/>
      <c r="C64" s="428"/>
      <c r="D64" s="428"/>
      <c r="E64" s="428"/>
      <c r="F64" s="425"/>
      <c r="G64" s="425"/>
      <c r="H64" s="425"/>
      <c r="I64" s="430"/>
      <c r="J64" s="833"/>
      <c r="K64" s="834"/>
      <c r="L64" s="834"/>
      <c r="M64" s="834"/>
      <c r="N64" s="834"/>
      <c r="O64" s="835"/>
      <c r="P64" s="74"/>
      <c r="Q64" s="257"/>
    </row>
    <row r="65" spans="1:17" s="1" customFormat="1" ht="13.5" customHeight="1" x14ac:dyDescent="0.25">
      <c r="A65" s="186"/>
      <c r="B65" s="74"/>
      <c r="C65" s="849" t="s">
        <v>269</v>
      </c>
      <c r="D65" s="849"/>
      <c r="E65" s="849"/>
      <c r="F65" s="425"/>
      <c r="G65" s="425"/>
      <c r="H65" s="425"/>
      <c r="I65" s="430"/>
      <c r="J65" s="833"/>
      <c r="K65" s="834"/>
      <c r="L65" s="834"/>
      <c r="M65" s="834"/>
      <c r="N65" s="834"/>
      <c r="O65" s="835"/>
      <c r="P65" s="74"/>
      <c r="Q65" s="257"/>
    </row>
    <row r="66" spans="1:17" s="1" customFormat="1" ht="10.5" customHeight="1" x14ac:dyDescent="0.25">
      <c r="A66" s="186"/>
      <c r="B66" s="74"/>
      <c r="C66" s="850" t="s">
        <v>382</v>
      </c>
      <c r="D66" s="850"/>
      <c r="E66" s="850"/>
      <c r="F66" s="425"/>
      <c r="G66" s="425"/>
      <c r="H66" s="425"/>
      <c r="I66" s="430"/>
      <c r="J66" s="833"/>
      <c r="K66" s="834"/>
      <c r="L66" s="834"/>
      <c r="M66" s="834"/>
      <c r="N66" s="834"/>
      <c r="O66" s="835"/>
      <c r="P66" s="74"/>
      <c r="Q66" s="257"/>
    </row>
    <row r="67" spans="1:17" s="1" customFormat="1" ht="6.75" customHeight="1" thickBot="1" x14ac:dyDescent="0.3">
      <c r="A67" s="186"/>
      <c r="B67" s="74"/>
      <c r="C67" s="317"/>
      <c r="D67" s="317"/>
      <c r="E67" s="317"/>
      <c r="F67" s="425"/>
      <c r="G67" s="425"/>
      <c r="H67" s="425"/>
      <c r="I67" s="430"/>
      <c r="J67" s="833"/>
      <c r="K67" s="834"/>
      <c r="L67" s="834"/>
      <c r="M67" s="834"/>
      <c r="N67" s="834"/>
      <c r="O67" s="835"/>
      <c r="P67" s="74"/>
      <c r="Q67" s="257"/>
    </row>
    <row r="68" spans="1:17" s="1" customFormat="1" ht="21.6" customHeight="1" thickTop="1" x14ac:dyDescent="0.25">
      <c r="A68" s="186"/>
      <c r="B68" s="74"/>
      <c r="C68" s="839" t="s">
        <v>385</v>
      </c>
      <c r="D68" s="840"/>
      <c r="E68" s="840"/>
      <c r="F68" s="840"/>
      <c r="G68" s="840"/>
      <c r="H68" s="841"/>
      <c r="I68" s="430"/>
      <c r="J68" s="833"/>
      <c r="K68" s="834"/>
      <c r="L68" s="834"/>
      <c r="M68" s="834"/>
      <c r="N68" s="834"/>
      <c r="O68" s="835"/>
      <c r="P68" s="74"/>
      <c r="Q68" s="257"/>
    </row>
    <row r="69" spans="1:17" s="1" customFormat="1" ht="28.9" customHeight="1" thickBot="1" x14ac:dyDescent="0.3">
      <c r="A69" s="186"/>
      <c r="B69" s="74"/>
      <c r="C69" s="842"/>
      <c r="D69" s="843"/>
      <c r="E69" s="843"/>
      <c r="F69" s="843"/>
      <c r="G69" s="843"/>
      <c r="H69" s="844"/>
      <c r="I69" s="430"/>
      <c r="J69" s="836"/>
      <c r="K69" s="837"/>
      <c r="L69" s="837"/>
      <c r="M69" s="837"/>
      <c r="N69" s="837"/>
      <c r="O69" s="838"/>
      <c r="P69" s="74"/>
      <c r="Q69" s="257"/>
    </row>
    <row r="70" spans="1:17" s="1" customFormat="1" ht="25.15" customHeight="1" thickTop="1" x14ac:dyDescent="0.25">
      <c r="A70" s="186"/>
      <c r="B70" s="74"/>
      <c r="C70" s="74"/>
      <c r="D70" s="74"/>
      <c r="E70" s="74"/>
      <c r="F70" s="74"/>
      <c r="G70" s="74"/>
      <c r="H70" s="74"/>
      <c r="I70" s="74"/>
      <c r="J70" s="74"/>
      <c r="K70" s="74"/>
      <c r="L70" s="74"/>
      <c r="M70" s="81"/>
      <c r="N70" s="74"/>
      <c r="O70" s="74"/>
      <c r="P70" s="74"/>
      <c r="Q70" s="257"/>
    </row>
    <row r="71" spans="1:17" ht="20.100000000000001" customHeight="1" x14ac:dyDescent="0.25">
      <c r="A71" s="285"/>
      <c r="B71" s="567" t="str">
        <f>Summary!B62</f>
        <v>SUBMIT COMPLETED ORDER FORMS TO michelle@exposolutions.co.za</v>
      </c>
      <c r="C71" s="567"/>
      <c r="D71" s="567"/>
      <c r="E71" s="567"/>
      <c r="F71" s="567"/>
      <c r="G71" s="567"/>
      <c r="H71" s="567"/>
      <c r="I71" s="567"/>
      <c r="J71" s="567"/>
      <c r="K71" s="567"/>
      <c r="L71" s="567"/>
      <c r="M71" s="567"/>
      <c r="N71" s="567"/>
      <c r="O71" s="567"/>
      <c r="P71" s="567"/>
      <c r="Q71" s="277"/>
    </row>
    <row r="72" spans="1:17" ht="10.15" customHeight="1" x14ac:dyDescent="0.25">
      <c r="A72" s="275"/>
      <c r="B72" s="71"/>
      <c r="C72" s="71"/>
      <c r="D72" s="71"/>
      <c r="E72" s="71"/>
      <c r="F72" s="71"/>
      <c r="G72" s="71"/>
      <c r="H72" s="71"/>
      <c r="I72" s="71"/>
      <c r="J72" s="71"/>
      <c r="K72" s="71"/>
      <c r="L72" s="71"/>
      <c r="M72" s="77"/>
      <c r="N72" s="71"/>
      <c r="O72" s="71"/>
      <c r="P72" s="71"/>
      <c r="Q72" s="276"/>
    </row>
    <row r="73" spans="1:17" ht="30" customHeight="1" x14ac:dyDescent="0.25">
      <c r="A73" s="285"/>
      <c r="B73" s="587" t="s">
        <v>607</v>
      </c>
      <c r="C73" s="588"/>
      <c r="D73" s="588"/>
      <c r="E73" s="588"/>
      <c r="F73" s="588"/>
      <c r="G73" s="588"/>
      <c r="H73" s="588"/>
      <c r="I73" s="588"/>
      <c r="J73" s="588"/>
      <c r="K73" s="588"/>
      <c r="L73" s="588"/>
      <c r="M73" s="588"/>
      <c r="N73" s="588"/>
      <c r="O73" s="588"/>
      <c r="P73" s="589"/>
      <c r="Q73" s="277"/>
    </row>
    <row r="74" spans="1:17" ht="8.1" customHeight="1" x14ac:dyDescent="0.25">
      <c r="A74" s="826"/>
      <c r="B74" s="827"/>
      <c r="C74" s="827"/>
      <c r="D74" s="827"/>
      <c r="E74" s="827"/>
      <c r="F74" s="827"/>
      <c r="G74" s="827"/>
      <c r="H74" s="827"/>
      <c r="I74" s="827"/>
      <c r="J74" s="827"/>
      <c r="K74" s="827"/>
      <c r="L74" s="827"/>
      <c r="M74" s="827"/>
      <c r="N74" s="827"/>
      <c r="O74" s="827"/>
      <c r="P74" s="827"/>
      <c r="Q74" s="828"/>
    </row>
    <row r="75" spans="1:17" ht="15" customHeight="1" x14ac:dyDescent="0.25">
      <c r="A75" s="275"/>
      <c r="B75" s="110" t="str">
        <f>'T''s &amp; C''s'!B41</f>
        <v>ISAG 2023  I   2-7 JULY 2023   I   CTICC, CAPE TOWN, SOUTH AFRICA</v>
      </c>
      <c r="C75" s="111"/>
      <c r="D75" s="111"/>
      <c r="E75" s="111"/>
      <c r="F75" s="111"/>
      <c r="G75" s="111"/>
      <c r="H75" s="111"/>
      <c r="I75" s="111"/>
      <c r="J75" s="112"/>
      <c r="K75" s="112"/>
      <c r="L75" s="112"/>
      <c r="M75" s="113"/>
      <c r="N75" s="112"/>
      <c r="O75" s="527" t="s">
        <v>231</v>
      </c>
      <c r="P75" s="528"/>
      <c r="Q75" s="276"/>
    </row>
    <row r="76" spans="1:17" ht="15" customHeight="1" x14ac:dyDescent="0.5">
      <c r="A76" s="275"/>
      <c r="B76" s="570" t="s">
        <v>35</v>
      </c>
      <c r="C76" s="571"/>
      <c r="D76" s="571"/>
      <c r="E76" s="571"/>
      <c r="F76" s="114"/>
      <c r="G76" s="114"/>
      <c r="H76" s="114"/>
      <c r="I76" s="114"/>
      <c r="J76" s="114"/>
      <c r="K76" s="114"/>
      <c r="L76" s="114"/>
      <c r="M76" s="115"/>
      <c r="N76" s="116"/>
      <c r="O76" s="529"/>
      <c r="P76" s="530"/>
      <c r="Q76" s="276"/>
    </row>
    <row r="77" spans="1:17" ht="5.0999999999999996" customHeight="1" thickBot="1" x14ac:dyDescent="0.3">
      <c r="A77" s="286"/>
      <c r="B77" s="287"/>
      <c r="C77" s="287"/>
      <c r="D77" s="287"/>
      <c r="E77" s="287"/>
      <c r="F77" s="287"/>
      <c r="G77" s="287"/>
      <c r="H77" s="287"/>
      <c r="I77" s="287"/>
      <c r="J77" s="287"/>
      <c r="K77" s="287"/>
      <c r="L77" s="287"/>
      <c r="M77" s="288"/>
      <c r="N77" s="287"/>
      <c r="O77" s="287"/>
      <c r="P77" s="287"/>
      <c r="Q77" s="289"/>
    </row>
    <row r="78" spans="1:17" x14ac:dyDescent="0.25">
      <c r="A78" s="269"/>
      <c r="B78" s="269"/>
      <c r="C78" s="269"/>
      <c r="D78" s="269"/>
      <c r="E78" s="269"/>
      <c r="F78" s="269"/>
      <c r="G78" s="269"/>
      <c r="H78" s="269"/>
      <c r="I78" s="269"/>
      <c r="J78" s="269"/>
      <c r="K78" s="269"/>
      <c r="L78" s="269"/>
      <c r="M78" s="329"/>
      <c r="N78" s="269"/>
      <c r="O78" s="269"/>
      <c r="P78" s="269"/>
      <c r="Q78" s="269"/>
    </row>
  </sheetData>
  <sheetProtection algorithmName="SHA-512" hashValue="eAVhLbrMzDMdtjdfqgTOKcKrbkl7TkBpqwKTZafFmsV6V//nHnnAPQOGetwSZPxHT2Ha0DP8aQGAum0g6r0WlQ==" saltValue="XLsqZR4Tfq3Ov6J3Mrmtiw==" spinCount="100000" sheet="1" objects="1" scenarios="1"/>
  <protectedRanges>
    <protectedRange sqref="H2 O3:O6" name="Show Logo_1"/>
  </protectedRanges>
  <mergeCells count="51">
    <mergeCell ref="C50:E51"/>
    <mergeCell ref="F50:H51"/>
    <mergeCell ref="I50:O51"/>
    <mergeCell ref="F46:H47"/>
    <mergeCell ref="C40:O40"/>
    <mergeCell ref="C42:E42"/>
    <mergeCell ref="F42:H42"/>
    <mergeCell ref="I42:O42"/>
    <mergeCell ref="I44:O45"/>
    <mergeCell ref="C54:O54"/>
    <mergeCell ref="C56:E57"/>
    <mergeCell ref="F56:H57"/>
    <mergeCell ref="C44:E45"/>
    <mergeCell ref="F44:H45"/>
    <mergeCell ref="J56:O69"/>
    <mergeCell ref="C68:H69"/>
    <mergeCell ref="C52:O52"/>
    <mergeCell ref="C48:E49"/>
    <mergeCell ref="F48:H49"/>
    <mergeCell ref="I48:O49"/>
    <mergeCell ref="C46:E47"/>
    <mergeCell ref="I46:O47"/>
    <mergeCell ref="C65:E65"/>
    <mergeCell ref="C66:E66"/>
    <mergeCell ref="C59:E60"/>
    <mergeCell ref="C62:E63"/>
    <mergeCell ref="F59:H60"/>
    <mergeCell ref="F62:H63"/>
    <mergeCell ref="B73:P73"/>
    <mergeCell ref="A74:Q74"/>
    <mergeCell ref="O75:P76"/>
    <mergeCell ref="B76:E76"/>
    <mergeCell ref="B71:P71"/>
    <mergeCell ref="H2:P6"/>
    <mergeCell ref="E25:G25"/>
    <mergeCell ref="E20:G20"/>
    <mergeCell ref="E21:G21"/>
    <mergeCell ref="E22:G22"/>
    <mergeCell ref="K10:O10"/>
    <mergeCell ref="E19:G19"/>
    <mergeCell ref="C17:O17"/>
    <mergeCell ref="E24:G24"/>
    <mergeCell ref="C15:Q15"/>
    <mergeCell ref="B2:F6"/>
    <mergeCell ref="E27:G27"/>
    <mergeCell ref="E13:O13"/>
    <mergeCell ref="E33:G33"/>
    <mergeCell ref="E29:G29"/>
    <mergeCell ref="E26:G26"/>
    <mergeCell ref="E23:G23"/>
    <mergeCell ref="E28:G28"/>
  </mergeCells>
  <printOptions horizontalCentered="1"/>
  <pageMargins left="0.23622047244094491" right="0.23622047244094491" top="0.23622047244094491" bottom="0.23622047244094491" header="0.31496062992125984" footer="0.31496062992125984"/>
  <pageSetup paperSize="9" scale="7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FF0000"/>
  </sheetPr>
  <dimension ref="A1:AA43"/>
  <sheetViews>
    <sheetView view="pageBreakPreview" zoomScale="90" zoomScaleNormal="100" zoomScaleSheetLayoutView="90" workbookViewId="0">
      <pane ySplit="9" topLeftCell="A10" activePane="bottomLeft" state="frozen"/>
      <selection pane="bottomLeft" activeCell="E47" sqref="E47"/>
    </sheetView>
  </sheetViews>
  <sheetFormatPr defaultColWidth="9.140625" defaultRowHeight="12.75" x14ac:dyDescent="0.25"/>
  <cols>
    <col min="1" max="1" width="1.7109375" style="1" customWidth="1"/>
    <col min="2" max="2" width="0.85546875" style="1" customWidth="1"/>
    <col min="3" max="3" width="15.140625" style="1" customWidth="1"/>
    <col min="4" max="4" width="1.7109375" style="1" customWidth="1"/>
    <col min="5" max="5" width="47.85546875" style="1" customWidth="1"/>
    <col min="6" max="6" width="1.7109375" style="1" customWidth="1"/>
    <col min="7" max="7" width="2.42578125" style="1" customWidth="1"/>
    <col min="8" max="8" width="1.7109375" style="1" customWidth="1"/>
    <col min="9" max="9" width="23.5703125" style="1" customWidth="1"/>
    <col min="10" max="10" width="1.7109375" style="1" customWidth="1"/>
    <col min="11" max="11" width="10.85546875" style="9" customWidth="1"/>
    <col min="12" max="12" width="1.7109375" style="9" customWidth="1"/>
    <col min="13" max="13" width="13" style="10" customWidth="1"/>
    <col min="14" max="14" width="1.7109375" style="11" customWidth="1"/>
    <col min="15" max="15" width="11.42578125" style="10" customWidth="1"/>
    <col min="16" max="16" width="0.85546875" style="1" customWidth="1"/>
    <col min="17" max="17" width="1.7109375" style="1" customWidth="1"/>
    <col min="18" max="16384" width="9.140625" style="1"/>
  </cols>
  <sheetData>
    <row r="1" spans="1:27" ht="8.1" customHeight="1" x14ac:dyDescent="0.25">
      <c r="A1" s="270"/>
      <c r="B1" s="249"/>
      <c r="C1" s="249"/>
      <c r="D1" s="249"/>
      <c r="E1" s="249"/>
      <c r="F1" s="249"/>
      <c r="G1" s="249"/>
      <c r="H1" s="249"/>
      <c r="I1" s="249"/>
      <c r="J1" s="249"/>
      <c r="K1" s="271"/>
      <c r="L1" s="271"/>
      <c r="M1" s="272"/>
      <c r="N1" s="273"/>
      <c r="O1" s="272"/>
      <c r="P1" s="249"/>
      <c r="Q1" s="250"/>
    </row>
    <row r="2" spans="1:27" ht="34.5" customHeight="1" x14ac:dyDescent="0.25">
      <c r="A2" s="186"/>
      <c r="B2" s="569"/>
      <c r="C2" s="569"/>
      <c r="D2" s="569"/>
      <c r="E2" s="569"/>
      <c r="F2" s="569"/>
      <c r="G2" s="569"/>
      <c r="H2" s="137"/>
      <c r="I2" s="568"/>
      <c r="J2" s="568"/>
      <c r="K2" s="568"/>
      <c r="L2" s="568"/>
      <c r="M2" s="568"/>
      <c r="N2" s="568"/>
      <c r="O2" s="568"/>
      <c r="P2" s="568"/>
      <c r="Q2" s="274"/>
      <c r="R2" s="31"/>
      <c r="S2" s="31"/>
      <c r="T2" s="31"/>
      <c r="U2" s="31"/>
      <c r="V2" s="31"/>
      <c r="W2" s="31"/>
      <c r="X2" s="31"/>
      <c r="Y2" s="31"/>
      <c r="Z2" s="31"/>
      <c r="AA2" s="21"/>
    </row>
    <row r="3" spans="1:27" ht="24.75" customHeight="1" x14ac:dyDescent="0.25">
      <c r="A3" s="186"/>
      <c r="B3" s="569"/>
      <c r="C3" s="569"/>
      <c r="D3" s="569"/>
      <c r="E3" s="569"/>
      <c r="F3" s="569"/>
      <c r="G3" s="569"/>
      <c r="H3" s="137"/>
      <c r="I3" s="568"/>
      <c r="J3" s="568"/>
      <c r="K3" s="568"/>
      <c r="L3" s="568"/>
      <c r="M3" s="568"/>
      <c r="N3" s="568"/>
      <c r="O3" s="568"/>
      <c r="P3" s="568"/>
      <c r="Q3" s="274"/>
      <c r="R3" s="31"/>
      <c r="S3" s="31"/>
      <c r="T3" s="31"/>
      <c r="U3" s="31"/>
      <c r="V3" s="31"/>
      <c r="W3" s="31"/>
      <c r="X3" s="31"/>
      <c r="Y3" s="31"/>
      <c r="Z3" s="31"/>
      <c r="AA3" s="21"/>
    </row>
    <row r="4" spans="1:27" ht="15" customHeight="1" x14ac:dyDescent="0.25">
      <c r="A4" s="186"/>
      <c r="B4" s="569"/>
      <c r="C4" s="569"/>
      <c r="D4" s="569"/>
      <c r="E4" s="569"/>
      <c r="F4" s="569"/>
      <c r="G4" s="569"/>
      <c r="H4" s="137"/>
      <c r="I4" s="568"/>
      <c r="J4" s="568"/>
      <c r="K4" s="568"/>
      <c r="L4" s="568"/>
      <c r="M4" s="568"/>
      <c r="N4" s="568"/>
      <c r="O4" s="568"/>
      <c r="P4" s="568"/>
      <c r="Q4" s="274"/>
      <c r="R4" s="31"/>
      <c r="S4" s="31"/>
      <c r="T4" s="31"/>
      <c r="U4" s="31"/>
      <c r="V4" s="31"/>
      <c r="W4" s="31"/>
      <c r="X4" s="31"/>
      <c r="Y4" s="31"/>
      <c r="Z4" s="31"/>
      <c r="AA4" s="21"/>
    </row>
    <row r="5" spans="1:27" ht="15" customHeight="1" x14ac:dyDescent="0.25">
      <c r="A5" s="186"/>
      <c r="B5" s="569"/>
      <c r="C5" s="569"/>
      <c r="D5" s="569"/>
      <c r="E5" s="569"/>
      <c r="F5" s="569"/>
      <c r="G5" s="569"/>
      <c r="H5" s="137"/>
      <c r="I5" s="568"/>
      <c r="J5" s="568"/>
      <c r="K5" s="568"/>
      <c r="L5" s="568"/>
      <c r="M5" s="568"/>
      <c r="N5" s="568"/>
      <c r="O5" s="568"/>
      <c r="P5" s="568"/>
      <c r="Q5" s="274"/>
      <c r="R5" s="31"/>
      <c r="S5" s="31"/>
      <c r="T5" s="31"/>
      <c r="U5" s="31"/>
      <c r="V5" s="31"/>
      <c r="W5" s="31"/>
      <c r="X5" s="31"/>
      <c r="Y5" s="31"/>
      <c r="Z5" s="31"/>
      <c r="AA5" s="21"/>
    </row>
    <row r="6" spans="1:27" ht="15" customHeight="1" x14ac:dyDescent="0.25">
      <c r="A6" s="186"/>
      <c r="B6" s="569"/>
      <c r="C6" s="569"/>
      <c r="D6" s="569"/>
      <c r="E6" s="569"/>
      <c r="F6" s="569"/>
      <c r="G6" s="569"/>
      <c r="H6" s="137"/>
      <c r="I6" s="568"/>
      <c r="J6" s="568"/>
      <c r="K6" s="568"/>
      <c r="L6" s="568"/>
      <c r="M6" s="568"/>
      <c r="N6" s="568"/>
      <c r="O6" s="568"/>
      <c r="P6" s="568"/>
      <c r="Q6" s="274"/>
      <c r="R6" s="31"/>
      <c r="S6" s="31"/>
      <c r="T6" s="31"/>
      <c r="U6" s="31"/>
      <c r="V6" s="31"/>
      <c r="W6" s="31"/>
      <c r="X6" s="31"/>
      <c r="Y6" s="31"/>
      <c r="Z6" s="31"/>
      <c r="AA6" s="21"/>
    </row>
    <row r="7" spans="1:27" s="5" customFormat="1" ht="19.149999999999999" customHeight="1" x14ac:dyDescent="0.25">
      <c r="A7" s="275"/>
      <c r="B7" s="71"/>
      <c r="C7" s="71"/>
      <c r="D7" s="71"/>
      <c r="E7" s="71"/>
      <c r="F7" s="71"/>
      <c r="G7" s="71"/>
      <c r="H7" s="71"/>
      <c r="I7" s="71"/>
      <c r="J7" s="71"/>
      <c r="K7" s="138"/>
      <c r="L7" s="138"/>
      <c r="M7" s="139"/>
      <c r="N7" s="140"/>
      <c r="O7" s="139"/>
      <c r="P7" s="71"/>
      <c r="Q7" s="276"/>
    </row>
    <row r="8" spans="1:27" s="5" customFormat="1" ht="20.100000000000001" customHeight="1" x14ac:dyDescent="0.25">
      <c r="A8" s="275"/>
      <c r="B8" s="269"/>
      <c r="C8" s="585" t="s">
        <v>36</v>
      </c>
      <c r="D8" s="586"/>
      <c r="E8" s="586"/>
      <c r="F8" s="586"/>
      <c r="G8" s="586"/>
      <c r="H8" s="586"/>
      <c r="I8" s="586"/>
      <c r="J8" s="586"/>
      <c r="K8" s="586"/>
      <c r="L8" s="586"/>
      <c r="M8" s="586"/>
      <c r="N8" s="586"/>
      <c r="O8" s="586"/>
      <c r="P8" s="84"/>
      <c r="Q8" s="277"/>
    </row>
    <row r="9" spans="1:27" s="7" customFormat="1" ht="3.75" customHeight="1" x14ac:dyDescent="0.25">
      <c r="A9" s="278"/>
      <c r="B9" s="83"/>
      <c r="C9" s="291"/>
      <c r="D9" s="292"/>
      <c r="E9" s="293"/>
      <c r="F9" s="293"/>
      <c r="G9" s="293"/>
      <c r="H9" s="293"/>
      <c r="I9" s="293"/>
      <c r="J9" s="87"/>
      <c r="K9" s="293"/>
      <c r="L9" s="87"/>
      <c r="M9" s="294"/>
      <c r="N9" s="87"/>
      <c r="O9" s="293"/>
      <c r="P9" s="83"/>
      <c r="Q9" s="279"/>
    </row>
    <row r="10" spans="1:27" s="8" customFormat="1" ht="12.75" customHeight="1" x14ac:dyDescent="0.25">
      <c r="A10" s="280"/>
      <c r="B10" s="90"/>
      <c r="C10" s="577" t="s">
        <v>37</v>
      </c>
      <c r="D10" s="578"/>
      <c r="E10" s="578"/>
      <c r="F10" s="578"/>
      <c r="G10" s="578"/>
      <c r="H10" s="578"/>
      <c r="I10" s="578"/>
      <c r="J10" s="578"/>
      <c r="K10" s="578"/>
      <c r="L10" s="578"/>
      <c r="M10" s="578"/>
      <c r="N10" s="578"/>
      <c r="O10" s="579"/>
      <c r="P10" s="90"/>
      <c r="Q10" s="281"/>
    </row>
    <row r="11" spans="1:27" ht="12.75" customHeight="1" x14ac:dyDescent="0.25">
      <c r="A11" s="186"/>
      <c r="B11" s="74"/>
      <c r="C11" s="580" t="s">
        <v>332</v>
      </c>
      <c r="D11" s="581"/>
      <c r="E11" s="581"/>
      <c r="F11" s="581"/>
      <c r="G11" s="581"/>
      <c r="H11" s="581"/>
      <c r="I11" s="581"/>
      <c r="J11" s="581"/>
      <c r="K11" s="581"/>
      <c r="L11" s="581"/>
      <c r="M11" s="581"/>
      <c r="N11" s="581"/>
      <c r="O11" s="582"/>
      <c r="P11" s="74"/>
      <c r="Q11" s="257"/>
    </row>
    <row r="12" spans="1:27" ht="12.75" customHeight="1" x14ac:dyDescent="0.25">
      <c r="A12" s="186"/>
      <c r="B12" s="74"/>
      <c r="C12" s="580" t="s">
        <v>38</v>
      </c>
      <c r="D12" s="581"/>
      <c r="E12" s="581"/>
      <c r="F12" s="581"/>
      <c r="G12" s="581"/>
      <c r="H12" s="581"/>
      <c r="I12" s="581"/>
      <c r="J12" s="581"/>
      <c r="K12" s="581"/>
      <c r="L12" s="581"/>
      <c r="M12" s="581"/>
      <c r="N12" s="581"/>
      <c r="O12" s="582"/>
      <c r="P12" s="74"/>
      <c r="Q12" s="257"/>
    </row>
    <row r="13" spans="1:27" ht="12.75" customHeight="1" x14ac:dyDescent="0.25">
      <c r="A13" s="186"/>
      <c r="B13" s="74"/>
      <c r="C13" s="580" t="s">
        <v>39</v>
      </c>
      <c r="D13" s="581"/>
      <c r="E13" s="581"/>
      <c r="F13" s="581"/>
      <c r="G13" s="581"/>
      <c r="H13" s="581"/>
      <c r="I13" s="581"/>
      <c r="J13" s="581"/>
      <c r="K13" s="581"/>
      <c r="L13" s="581"/>
      <c r="M13" s="581"/>
      <c r="N13" s="581"/>
      <c r="O13" s="582"/>
      <c r="P13" s="74"/>
      <c r="Q13" s="257"/>
    </row>
    <row r="14" spans="1:27" ht="12.75" customHeight="1" x14ac:dyDescent="0.25">
      <c r="A14" s="186"/>
      <c r="B14" s="74"/>
      <c r="C14" s="574" t="s">
        <v>40</v>
      </c>
      <c r="D14" s="575"/>
      <c r="E14" s="575"/>
      <c r="F14" s="575"/>
      <c r="G14" s="575"/>
      <c r="H14" s="575"/>
      <c r="I14" s="575"/>
      <c r="J14" s="575"/>
      <c r="K14" s="575"/>
      <c r="L14" s="575"/>
      <c r="M14" s="575"/>
      <c r="N14" s="575"/>
      <c r="O14" s="576"/>
      <c r="P14" s="74"/>
      <c r="Q14" s="257"/>
    </row>
    <row r="15" spans="1:27" ht="12.75" customHeight="1" x14ac:dyDescent="0.25">
      <c r="A15" s="186"/>
      <c r="B15" s="74"/>
      <c r="C15" s="574" t="s">
        <v>41</v>
      </c>
      <c r="D15" s="575"/>
      <c r="E15" s="575"/>
      <c r="F15" s="575"/>
      <c r="G15" s="575"/>
      <c r="H15" s="575"/>
      <c r="I15" s="575"/>
      <c r="J15" s="575"/>
      <c r="K15" s="575"/>
      <c r="L15" s="575"/>
      <c r="M15" s="575"/>
      <c r="N15" s="575"/>
      <c r="O15" s="576"/>
      <c r="P15" s="74"/>
      <c r="Q15" s="257"/>
    </row>
    <row r="16" spans="1:27" ht="12.75" customHeight="1" x14ac:dyDescent="0.25">
      <c r="A16" s="186"/>
      <c r="B16" s="74"/>
      <c r="C16" s="574" t="s">
        <v>42</v>
      </c>
      <c r="D16" s="575"/>
      <c r="E16" s="575"/>
      <c r="F16" s="575"/>
      <c r="G16" s="575"/>
      <c r="H16" s="575"/>
      <c r="I16" s="575"/>
      <c r="J16" s="575"/>
      <c r="K16" s="575"/>
      <c r="L16" s="575"/>
      <c r="M16" s="575"/>
      <c r="N16" s="575"/>
      <c r="O16" s="576"/>
      <c r="P16" s="74"/>
      <c r="Q16" s="257"/>
    </row>
    <row r="17" spans="1:17" ht="12.75" customHeight="1" x14ac:dyDescent="0.25">
      <c r="A17" s="186"/>
      <c r="B17" s="74"/>
      <c r="C17" s="574" t="s">
        <v>43</v>
      </c>
      <c r="D17" s="575"/>
      <c r="E17" s="575"/>
      <c r="F17" s="575"/>
      <c r="G17" s="575"/>
      <c r="H17" s="575"/>
      <c r="I17" s="575"/>
      <c r="J17" s="575"/>
      <c r="K17" s="575"/>
      <c r="L17" s="575"/>
      <c r="M17" s="575"/>
      <c r="N17" s="575"/>
      <c r="O17" s="576"/>
      <c r="P17" s="74"/>
      <c r="Q17" s="257"/>
    </row>
    <row r="18" spans="1:17" ht="12.75" customHeight="1" x14ac:dyDescent="0.25">
      <c r="A18" s="186"/>
      <c r="B18" s="74"/>
      <c r="C18" s="574" t="s">
        <v>44</v>
      </c>
      <c r="D18" s="575"/>
      <c r="E18" s="575"/>
      <c r="F18" s="575"/>
      <c r="G18" s="575"/>
      <c r="H18" s="575"/>
      <c r="I18" s="575"/>
      <c r="J18" s="575"/>
      <c r="K18" s="575"/>
      <c r="L18" s="575"/>
      <c r="M18" s="575"/>
      <c r="N18" s="575"/>
      <c r="O18" s="576"/>
      <c r="P18" s="74"/>
      <c r="Q18" s="257"/>
    </row>
    <row r="19" spans="1:17" ht="12.75" customHeight="1" x14ac:dyDescent="0.25">
      <c r="A19" s="186"/>
      <c r="B19" s="74"/>
      <c r="C19" s="574" t="s">
        <v>45</v>
      </c>
      <c r="D19" s="575"/>
      <c r="E19" s="575"/>
      <c r="F19" s="575"/>
      <c r="G19" s="575"/>
      <c r="H19" s="575"/>
      <c r="I19" s="575"/>
      <c r="J19" s="575"/>
      <c r="K19" s="575"/>
      <c r="L19" s="575"/>
      <c r="M19" s="575"/>
      <c r="N19" s="575"/>
      <c r="O19" s="576"/>
      <c r="P19" s="74"/>
      <c r="Q19" s="257"/>
    </row>
    <row r="20" spans="1:17" ht="12.75" customHeight="1" x14ac:dyDescent="0.25">
      <c r="A20" s="186"/>
      <c r="B20" s="74"/>
      <c r="C20" s="574" t="s">
        <v>46</v>
      </c>
      <c r="D20" s="575"/>
      <c r="E20" s="575"/>
      <c r="F20" s="575"/>
      <c r="G20" s="575"/>
      <c r="H20" s="575"/>
      <c r="I20" s="575"/>
      <c r="J20" s="575"/>
      <c r="K20" s="575"/>
      <c r="L20" s="575"/>
      <c r="M20" s="575"/>
      <c r="N20" s="575"/>
      <c r="O20" s="576"/>
      <c r="P20" s="74"/>
      <c r="Q20" s="257"/>
    </row>
    <row r="21" spans="1:17" ht="12.75" customHeight="1" x14ac:dyDescent="0.25">
      <c r="A21" s="186"/>
      <c r="B21" s="74"/>
      <c r="C21" s="597" t="s">
        <v>333</v>
      </c>
      <c r="D21" s="598"/>
      <c r="E21" s="598"/>
      <c r="F21" s="598"/>
      <c r="G21" s="598"/>
      <c r="H21" s="598"/>
      <c r="I21" s="598"/>
      <c r="J21" s="598"/>
      <c r="K21" s="598"/>
      <c r="L21" s="598"/>
      <c r="M21" s="598"/>
      <c r="N21" s="598"/>
      <c r="O21" s="599"/>
      <c r="P21" s="74"/>
      <c r="Q21" s="257"/>
    </row>
    <row r="22" spans="1:17" ht="12.75" customHeight="1" thickBot="1" x14ac:dyDescent="0.3">
      <c r="A22" s="186"/>
      <c r="B22" s="74"/>
      <c r="C22" s="290"/>
      <c r="D22" s="290"/>
      <c r="E22" s="290"/>
      <c r="F22" s="290"/>
      <c r="G22" s="290"/>
      <c r="H22" s="290"/>
      <c r="I22" s="290"/>
      <c r="J22" s="290"/>
      <c r="K22" s="290"/>
      <c r="L22" s="290"/>
      <c r="M22" s="290"/>
      <c r="N22" s="290"/>
      <c r="O22" s="290"/>
      <c r="P22" s="74"/>
      <c r="Q22" s="257"/>
    </row>
    <row r="23" spans="1:17" ht="12.75" customHeight="1" thickBot="1" x14ac:dyDescent="0.3">
      <c r="A23" s="186"/>
      <c r="B23" s="74"/>
      <c r="C23" s="594" t="s">
        <v>47</v>
      </c>
      <c r="D23" s="595"/>
      <c r="E23" s="595"/>
      <c r="F23" s="596"/>
      <c r="G23" s="284"/>
      <c r="H23" s="284"/>
      <c r="I23" s="594" t="s">
        <v>48</v>
      </c>
      <c r="J23" s="595"/>
      <c r="K23" s="595"/>
      <c r="L23" s="595"/>
      <c r="M23" s="595"/>
      <c r="N23" s="595"/>
      <c r="O23" s="596"/>
      <c r="P23" s="74"/>
      <c r="Q23" s="257"/>
    </row>
    <row r="24" spans="1:17" ht="12.75" customHeight="1" x14ac:dyDescent="0.25">
      <c r="A24" s="186"/>
      <c r="B24" s="74"/>
      <c r="C24" s="295"/>
      <c r="D24" s="284"/>
      <c r="E24" s="282"/>
      <c r="F24" s="296"/>
      <c r="G24" s="284"/>
      <c r="H24" s="284"/>
      <c r="I24" s="295"/>
      <c r="J24" s="284"/>
      <c r="K24" s="284"/>
      <c r="L24" s="284"/>
      <c r="M24" s="284"/>
      <c r="N24" s="284"/>
      <c r="O24" s="296"/>
      <c r="P24" s="74"/>
      <c r="Q24" s="257"/>
    </row>
    <row r="25" spans="1:17" ht="12.75" customHeight="1" x14ac:dyDescent="0.25">
      <c r="A25" s="186"/>
      <c r="B25" s="74"/>
      <c r="C25" s="186" t="s">
        <v>49</v>
      </c>
      <c r="D25" s="74"/>
      <c r="E25" s="60" t="s">
        <v>50</v>
      </c>
      <c r="F25" s="257"/>
      <c r="G25" s="74"/>
      <c r="H25" s="74"/>
      <c r="I25" s="186" t="s">
        <v>14</v>
      </c>
      <c r="J25" s="74"/>
      <c r="K25" s="572"/>
      <c r="L25" s="572"/>
      <c r="M25" s="572"/>
      <c r="N25" s="572"/>
      <c r="O25" s="573"/>
      <c r="P25" s="74"/>
      <c r="Q25" s="257"/>
    </row>
    <row r="26" spans="1:17" ht="6" customHeight="1" x14ac:dyDescent="0.25">
      <c r="A26" s="186"/>
      <c r="B26" s="74"/>
      <c r="C26" s="186"/>
      <c r="D26" s="74"/>
      <c r="E26" s="25"/>
      <c r="F26" s="257"/>
      <c r="G26" s="81"/>
      <c r="H26" s="74"/>
      <c r="I26" s="186"/>
      <c r="J26" s="74"/>
      <c r="K26" s="583"/>
      <c r="L26" s="583"/>
      <c r="M26" s="583"/>
      <c r="N26" s="583"/>
      <c r="O26" s="584"/>
      <c r="P26" s="74"/>
      <c r="Q26" s="257"/>
    </row>
    <row r="27" spans="1:17" ht="12.75" customHeight="1" x14ac:dyDescent="0.25">
      <c r="A27" s="186"/>
      <c r="B27" s="74"/>
      <c r="C27" s="186" t="s">
        <v>51</v>
      </c>
      <c r="D27" s="74"/>
      <c r="E27" s="60" t="s">
        <v>52</v>
      </c>
      <c r="F27" s="257"/>
      <c r="G27" s="74"/>
      <c r="H27" s="74"/>
      <c r="I27" s="186" t="s">
        <v>15</v>
      </c>
      <c r="J27" s="74"/>
      <c r="K27" s="572"/>
      <c r="L27" s="572"/>
      <c r="M27" s="572"/>
      <c r="N27" s="572"/>
      <c r="O27" s="573"/>
      <c r="P27" s="74"/>
      <c r="Q27" s="257"/>
    </row>
    <row r="28" spans="1:17" ht="6" customHeight="1" x14ac:dyDescent="0.25">
      <c r="A28" s="186"/>
      <c r="B28" s="74"/>
      <c r="C28" s="186"/>
      <c r="D28" s="74"/>
      <c r="E28" s="25"/>
      <c r="F28" s="257"/>
      <c r="G28" s="81"/>
      <c r="H28" s="74"/>
      <c r="I28" s="186"/>
      <c r="J28" s="74"/>
      <c r="K28" s="583"/>
      <c r="L28" s="583"/>
      <c r="M28" s="583"/>
      <c r="N28" s="583"/>
      <c r="O28" s="584"/>
      <c r="P28" s="74"/>
      <c r="Q28" s="257"/>
    </row>
    <row r="29" spans="1:17" ht="12.75" customHeight="1" x14ac:dyDescent="0.25">
      <c r="A29" s="186"/>
      <c r="B29" s="74"/>
      <c r="C29" s="186" t="s">
        <v>53</v>
      </c>
      <c r="D29" s="74"/>
      <c r="E29" s="61">
        <v>632005</v>
      </c>
      <c r="F29" s="256"/>
      <c r="G29" s="80"/>
      <c r="H29" s="80"/>
      <c r="I29" s="186" t="s">
        <v>16</v>
      </c>
      <c r="J29" s="74"/>
      <c r="K29" s="590"/>
      <c r="L29" s="590"/>
      <c r="M29" s="590"/>
      <c r="N29" s="590"/>
      <c r="O29" s="591"/>
      <c r="P29" s="74"/>
      <c r="Q29" s="257"/>
    </row>
    <row r="30" spans="1:17" ht="6" customHeight="1" x14ac:dyDescent="0.25">
      <c r="A30" s="186"/>
      <c r="B30" s="74"/>
      <c r="C30" s="186"/>
      <c r="D30" s="74"/>
      <c r="E30" s="25"/>
      <c r="F30" s="257"/>
      <c r="G30" s="81"/>
      <c r="H30" s="74"/>
      <c r="I30" s="186"/>
      <c r="J30" s="74"/>
      <c r="K30" s="583"/>
      <c r="L30" s="583"/>
      <c r="M30" s="583"/>
      <c r="N30" s="583"/>
      <c r="O30" s="584"/>
      <c r="P30" s="74"/>
      <c r="Q30" s="257"/>
    </row>
    <row r="31" spans="1:17" ht="12.75" customHeight="1" x14ac:dyDescent="0.25">
      <c r="A31" s="186"/>
      <c r="B31" s="74"/>
      <c r="C31" s="186" t="s">
        <v>54</v>
      </c>
      <c r="D31" s="74"/>
      <c r="E31" s="121" t="s">
        <v>55</v>
      </c>
      <c r="F31" s="297"/>
      <c r="G31" s="298"/>
      <c r="H31" s="298"/>
      <c r="I31" s="186" t="s">
        <v>17</v>
      </c>
      <c r="J31" s="74"/>
      <c r="K31" s="592"/>
      <c r="L31" s="592"/>
      <c r="M31" s="592"/>
      <c r="N31" s="592"/>
      <c r="O31" s="593"/>
      <c r="P31" s="74"/>
      <c r="Q31" s="257"/>
    </row>
    <row r="32" spans="1:17" ht="6" customHeight="1" x14ac:dyDescent="0.25">
      <c r="A32" s="186"/>
      <c r="B32" s="74"/>
      <c r="C32" s="186"/>
      <c r="D32" s="74"/>
      <c r="E32" s="25"/>
      <c r="F32" s="257"/>
      <c r="G32" s="81"/>
      <c r="H32" s="74"/>
      <c r="I32" s="186"/>
      <c r="J32" s="74"/>
      <c r="K32" s="583"/>
      <c r="L32" s="583"/>
      <c r="M32" s="583"/>
      <c r="N32" s="583"/>
      <c r="O32" s="584"/>
      <c r="P32" s="74"/>
      <c r="Q32" s="257"/>
    </row>
    <row r="33" spans="1:17" ht="12.75" customHeight="1" x14ac:dyDescent="0.25">
      <c r="A33" s="186"/>
      <c r="B33" s="74"/>
      <c r="C33" s="186" t="s">
        <v>56</v>
      </c>
      <c r="D33" s="74"/>
      <c r="E33" s="60" t="s">
        <v>57</v>
      </c>
      <c r="F33" s="257"/>
      <c r="G33" s="74"/>
      <c r="H33" s="74"/>
      <c r="I33" s="186" t="s">
        <v>18</v>
      </c>
      <c r="J33" s="74"/>
      <c r="K33" s="572"/>
      <c r="L33" s="572"/>
      <c r="M33" s="572"/>
      <c r="N33" s="572"/>
      <c r="O33" s="573"/>
      <c r="P33" s="74"/>
      <c r="Q33" s="257"/>
    </row>
    <row r="34" spans="1:17" ht="12.75" customHeight="1" thickBot="1" x14ac:dyDescent="0.3">
      <c r="A34" s="186"/>
      <c r="B34" s="74"/>
      <c r="C34" s="266"/>
      <c r="D34" s="267"/>
      <c r="E34" s="267"/>
      <c r="F34" s="268"/>
      <c r="G34" s="284"/>
      <c r="H34" s="284"/>
      <c r="I34" s="266"/>
      <c r="J34" s="267"/>
      <c r="K34" s="267"/>
      <c r="L34" s="267"/>
      <c r="M34" s="267"/>
      <c r="N34" s="267"/>
      <c r="O34" s="268"/>
      <c r="P34" s="74"/>
      <c r="Q34" s="257"/>
    </row>
    <row r="35" spans="1:17" ht="12.75" customHeight="1" x14ac:dyDescent="0.25">
      <c r="A35" s="186"/>
      <c r="B35" s="74"/>
      <c r="C35" s="575"/>
      <c r="D35" s="575"/>
      <c r="E35" s="575"/>
      <c r="F35" s="575"/>
      <c r="G35" s="575"/>
      <c r="H35" s="575"/>
      <c r="I35" s="575"/>
      <c r="J35" s="575"/>
      <c r="K35" s="575"/>
      <c r="L35" s="575"/>
      <c r="M35" s="575"/>
      <c r="N35" s="575"/>
      <c r="O35" s="575"/>
      <c r="P35" s="74"/>
      <c r="Q35" s="257"/>
    </row>
    <row r="36" spans="1:17" ht="8.1" customHeight="1" x14ac:dyDescent="0.25">
      <c r="A36" s="186"/>
      <c r="B36" s="74"/>
      <c r="C36" s="74"/>
      <c r="D36" s="74"/>
      <c r="E36" s="74"/>
      <c r="F36" s="74"/>
      <c r="G36" s="74"/>
      <c r="H36" s="74"/>
      <c r="I36" s="74"/>
      <c r="J36" s="74"/>
      <c r="K36" s="94"/>
      <c r="L36" s="94"/>
      <c r="M36" s="97"/>
      <c r="N36" s="103"/>
      <c r="O36" s="97"/>
      <c r="P36" s="74"/>
      <c r="Q36" s="257"/>
    </row>
    <row r="37" spans="1:17" s="5" customFormat="1" ht="20.100000000000001" customHeight="1" x14ac:dyDescent="0.25">
      <c r="A37" s="285"/>
      <c r="B37" s="269"/>
      <c r="C37" s="567" t="str">
        <f>(Summary!B62)</f>
        <v>SUBMIT COMPLETED ORDER FORMS TO michelle@exposolutions.co.za</v>
      </c>
      <c r="D37" s="567"/>
      <c r="E37" s="567"/>
      <c r="F37" s="567"/>
      <c r="G37" s="567"/>
      <c r="H37" s="567"/>
      <c r="I37" s="567"/>
      <c r="J37" s="567"/>
      <c r="K37" s="567"/>
      <c r="L37" s="567"/>
      <c r="M37" s="567"/>
      <c r="N37" s="567"/>
      <c r="O37" s="567"/>
      <c r="P37" s="84"/>
      <c r="Q37" s="276"/>
    </row>
    <row r="38" spans="1:17" s="5" customFormat="1" ht="8.1" customHeight="1" x14ac:dyDescent="0.25">
      <c r="A38" s="275"/>
      <c r="B38" s="71"/>
      <c r="C38" s="71"/>
      <c r="D38" s="71"/>
      <c r="E38" s="71"/>
      <c r="F38" s="71"/>
      <c r="G38" s="71"/>
      <c r="H38" s="71"/>
      <c r="I38" s="71"/>
      <c r="J38" s="71"/>
      <c r="K38" s="71"/>
      <c r="L38" s="71"/>
      <c r="M38" s="77"/>
      <c r="N38" s="71"/>
      <c r="O38" s="71"/>
      <c r="P38" s="71"/>
      <c r="Q38" s="276"/>
    </row>
    <row r="39" spans="1:17" s="5" customFormat="1" ht="45.6" customHeight="1" x14ac:dyDescent="0.25">
      <c r="A39" s="285"/>
      <c r="B39" s="269"/>
      <c r="C39" s="587" t="s">
        <v>604</v>
      </c>
      <c r="D39" s="588"/>
      <c r="E39" s="588"/>
      <c r="F39" s="588"/>
      <c r="G39" s="588"/>
      <c r="H39" s="588"/>
      <c r="I39" s="588"/>
      <c r="J39" s="588"/>
      <c r="K39" s="588"/>
      <c r="L39" s="588"/>
      <c r="M39" s="588"/>
      <c r="N39" s="588"/>
      <c r="O39" s="589"/>
      <c r="P39" s="299"/>
      <c r="Q39" s="277"/>
    </row>
    <row r="40" spans="1:17" s="5" customFormat="1" ht="8.1" customHeight="1" x14ac:dyDescent="0.25">
      <c r="A40" s="275"/>
      <c r="B40" s="71"/>
      <c r="C40" s="108"/>
      <c r="D40" s="108"/>
      <c r="E40" s="108"/>
      <c r="F40" s="108"/>
      <c r="G40" s="108"/>
      <c r="H40" s="108"/>
      <c r="I40" s="108"/>
      <c r="J40" s="108"/>
      <c r="K40" s="108"/>
      <c r="L40" s="108"/>
      <c r="M40" s="109"/>
      <c r="N40" s="108"/>
      <c r="O40" s="108"/>
      <c r="P40" s="71"/>
      <c r="Q40" s="276"/>
    </row>
    <row r="41" spans="1:17" s="5" customFormat="1" ht="15" customHeight="1" x14ac:dyDescent="0.25">
      <c r="A41" s="275"/>
      <c r="B41" s="110" t="str">
        <f>Summary!B64</f>
        <v>ISAG 2023  I   2-7 JULY 2023   I   CTICC, CAPE TOWN, SOUTH AFRICA</v>
      </c>
      <c r="C41" s="111"/>
      <c r="D41" s="111"/>
      <c r="E41" s="111"/>
      <c r="F41" s="111"/>
      <c r="G41" s="111"/>
      <c r="H41" s="111"/>
      <c r="I41" s="111"/>
      <c r="J41" s="112"/>
      <c r="K41" s="112"/>
      <c r="L41" s="112"/>
      <c r="M41" s="113"/>
      <c r="N41" s="112"/>
      <c r="O41" s="527" t="s">
        <v>58</v>
      </c>
      <c r="P41" s="528"/>
      <c r="Q41" s="276"/>
    </row>
    <row r="42" spans="1:17" s="5" customFormat="1" ht="15" customHeight="1" x14ac:dyDescent="0.5">
      <c r="A42" s="275"/>
      <c r="B42" s="570" t="s">
        <v>35</v>
      </c>
      <c r="C42" s="571"/>
      <c r="D42" s="571"/>
      <c r="E42" s="571"/>
      <c r="F42" s="114"/>
      <c r="G42" s="114"/>
      <c r="H42" s="114"/>
      <c r="I42" s="114"/>
      <c r="J42" s="114"/>
      <c r="K42" s="114"/>
      <c r="L42" s="114"/>
      <c r="M42" s="115"/>
      <c r="N42" s="116"/>
      <c r="O42" s="529"/>
      <c r="P42" s="530"/>
      <c r="Q42" s="276"/>
    </row>
    <row r="43" spans="1:17" s="5" customFormat="1" ht="5.0999999999999996" customHeight="1" thickBot="1" x14ac:dyDescent="0.3">
      <c r="A43" s="286"/>
      <c r="B43" s="287"/>
      <c r="C43" s="287"/>
      <c r="D43" s="287"/>
      <c r="E43" s="287"/>
      <c r="F43" s="287"/>
      <c r="G43" s="287"/>
      <c r="H43" s="287"/>
      <c r="I43" s="287"/>
      <c r="J43" s="287"/>
      <c r="K43" s="287"/>
      <c r="L43" s="287"/>
      <c r="M43" s="288"/>
      <c r="N43" s="287"/>
      <c r="O43" s="287"/>
      <c r="P43" s="287"/>
      <c r="Q43" s="289"/>
    </row>
  </sheetData>
  <sheetProtection algorithmName="SHA-512" hashValue="SSQL0g5H0sWujzIztZmOPRmlojfa6CJZ1h+J2CfAC+R/uO3FQwti4Kkb15HmluWCp/WD/LLCzAu9tuQy8EFrvA==" saltValue="K8mcNAB2DRHhzzpvZamCog==" spinCount="100000" sheet="1" objects="1" scenarios="1"/>
  <protectedRanges>
    <protectedRange sqref="I2 O3:O6" name="Show Logo"/>
  </protectedRanges>
  <mergeCells count="31">
    <mergeCell ref="C39:O39"/>
    <mergeCell ref="K29:O29"/>
    <mergeCell ref="C15:O15"/>
    <mergeCell ref="C18:O18"/>
    <mergeCell ref="C20:O20"/>
    <mergeCell ref="C35:O35"/>
    <mergeCell ref="K30:O30"/>
    <mergeCell ref="K31:O31"/>
    <mergeCell ref="K32:O32"/>
    <mergeCell ref="C23:F23"/>
    <mergeCell ref="K25:O25"/>
    <mergeCell ref="K27:O27"/>
    <mergeCell ref="K26:O26"/>
    <mergeCell ref="I23:O23"/>
    <mergeCell ref="C21:O21"/>
    <mergeCell ref="I2:P6"/>
    <mergeCell ref="B2:G6"/>
    <mergeCell ref="O41:P42"/>
    <mergeCell ref="B42:E42"/>
    <mergeCell ref="K33:O33"/>
    <mergeCell ref="C19:O19"/>
    <mergeCell ref="C17:O17"/>
    <mergeCell ref="C10:O10"/>
    <mergeCell ref="C11:O11"/>
    <mergeCell ref="C12:O12"/>
    <mergeCell ref="C13:O13"/>
    <mergeCell ref="C14:O14"/>
    <mergeCell ref="C16:O16"/>
    <mergeCell ref="K28:O28"/>
    <mergeCell ref="C8:O8"/>
    <mergeCell ref="C37:O37"/>
  </mergeCells>
  <printOptions horizontalCentered="1"/>
  <pageMargins left="0.23622047244094491" right="0.23622047244094491" top="0.23622047244094491" bottom="0.23622047244094491" header="0.31496062992125984" footer="0.31496062992125984"/>
  <pageSetup paperSize="9"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4F49A-9D2A-46C8-8FA8-A1B1E7FB63CD}">
  <sheetPr>
    <tabColor rgb="FF002060"/>
    <pageSetUpPr fitToPage="1"/>
  </sheetPr>
  <dimension ref="A1:V64"/>
  <sheetViews>
    <sheetView view="pageBreakPreview" zoomScale="90" zoomScaleNormal="100" zoomScaleSheetLayoutView="90" workbookViewId="0">
      <pane ySplit="14" topLeftCell="A15" activePane="bottomLeft" state="frozen"/>
      <selection pane="bottomLeft" activeCell="Y10" sqref="Y10"/>
    </sheetView>
  </sheetViews>
  <sheetFormatPr defaultColWidth="9.140625" defaultRowHeight="15" x14ac:dyDescent="0.25"/>
  <cols>
    <col min="1" max="1" width="1.7109375" style="5" customWidth="1"/>
    <col min="2" max="2" width="0.85546875" style="5" customWidth="1"/>
    <col min="3" max="3" width="21.42578125" style="5" customWidth="1"/>
    <col min="4" max="4" width="1.7109375" style="5" customWidth="1"/>
    <col min="5" max="5" width="45.28515625" style="5" customWidth="1"/>
    <col min="6" max="6" width="1.7109375" style="5" hidden="1" customWidth="1"/>
    <col min="7" max="7" width="2.42578125" style="5" customWidth="1"/>
    <col min="8" max="8" width="1.7109375" style="5" customWidth="1"/>
    <col min="9" max="9" width="21" style="5" customWidth="1"/>
    <col min="10" max="10" width="1.7109375" style="5" customWidth="1"/>
    <col min="11" max="11" width="8.28515625" style="5" bestFit="1" customWidth="1"/>
    <col min="12" max="12" width="1.7109375" style="5" customWidth="1"/>
    <col min="13" max="13" width="12.7109375" style="6" customWidth="1"/>
    <col min="14" max="14" width="1.7109375" style="5" customWidth="1"/>
    <col min="15" max="15" width="15.7109375" style="5" customWidth="1"/>
    <col min="16" max="16" width="0.85546875" style="5" customWidth="1"/>
    <col min="17" max="17" width="1.7109375" style="5" customWidth="1"/>
    <col min="18" max="22" width="0" style="5" hidden="1" customWidth="1"/>
    <col min="23" max="16384" width="9.140625" style="5"/>
  </cols>
  <sheetData>
    <row r="1" spans="1:18" s="4" customFormat="1" ht="8.1" customHeight="1" x14ac:dyDescent="0.2">
      <c r="A1" s="304"/>
      <c r="B1" s="305"/>
      <c r="C1" s="305"/>
      <c r="D1" s="305"/>
      <c r="E1" s="305"/>
      <c r="F1" s="305"/>
      <c r="G1" s="305"/>
      <c r="H1" s="305"/>
      <c r="I1" s="305"/>
      <c r="J1" s="305"/>
      <c r="K1" s="305"/>
      <c r="L1" s="305"/>
      <c r="M1" s="305"/>
      <c r="N1" s="305"/>
      <c r="O1" s="305"/>
      <c r="P1" s="305"/>
      <c r="Q1" s="306"/>
      <c r="R1" s="32"/>
    </row>
    <row r="2" spans="1:18" s="1" customFormat="1" ht="39.950000000000003" customHeight="1" x14ac:dyDescent="0.25">
      <c r="A2" s="186"/>
      <c r="B2" s="505"/>
      <c r="C2" s="505"/>
      <c r="D2" s="505"/>
      <c r="E2" s="505"/>
      <c r="F2" s="505"/>
      <c r="G2" s="74"/>
      <c r="H2" s="564"/>
      <c r="I2" s="564"/>
      <c r="J2" s="564"/>
      <c r="K2" s="564"/>
      <c r="L2" s="564"/>
      <c r="M2" s="564"/>
      <c r="N2" s="564"/>
      <c r="O2" s="564"/>
      <c r="P2" s="564"/>
      <c r="Q2" s="274"/>
      <c r="R2" s="21"/>
    </row>
    <row r="3" spans="1:18" s="1" customFormat="1" ht="15" customHeight="1" x14ac:dyDescent="0.25">
      <c r="A3" s="186"/>
      <c r="B3" s="505"/>
      <c r="C3" s="505"/>
      <c r="D3" s="505"/>
      <c r="E3" s="505"/>
      <c r="F3" s="505"/>
      <c r="G3" s="74"/>
      <c r="H3" s="564"/>
      <c r="I3" s="564"/>
      <c r="J3" s="564"/>
      <c r="K3" s="564"/>
      <c r="L3" s="564"/>
      <c r="M3" s="564"/>
      <c r="N3" s="564"/>
      <c r="O3" s="564"/>
      <c r="P3" s="564"/>
      <c r="Q3" s="274"/>
      <c r="R3" s="21"/>
    </row>
    <row r="4" spans="1:18" s="1" customFormat="1" ht="15" customHeight="1" x14ac:dyDescent="0.25">
      <c r="A4" s="186"/>
      <c r="B4" s="505"/>
      <c r="C4" s="505"/>
      <c r="D4" s="505"/>
      <c r="E4" s="505"/>
      <c r="F4" s="505"/>
      <c r="G4" s="74"/>
      <c r="H4" s="564"/>
      <c r="I4" s="564"/>
      <c r="J4" s="564"/>
      <c r="K4" s="564"/>
      <c r="L4" s="564"/>
      <c r="M4" s="564"/>
      <c r="N4" s="564"/>
      <c r="O4" s="564"/>
      <c r="P4" s="564"/>
      <c r="Q4" s="274"/>
      <c r="R4" s="21"/>
    </row>
    <row r="5" spans="1:18" s="1" customFormat="1" ht="15" customHeight="1" x14ac:dyDescent="0.25">
      <c r="A5" s="186"/>
      <c r="B5" s="505"/>
      <c r="C5" s="505"/>
      <c r="D5" s="505"/>
      <c r="E5" s="505"/>
      <c r="F5" s="505"/>
      <c r="G5" s="74"/>
      <c r="H5" s="564"/>
      <c r="I5" s="564"/>
      <c r="J5" s="564"/>
      <c r="K5" s="564"/>
      <c r="L5" s="564"/>
      <c r="M5" s="564"/>
      <c r="N5" s="564"/>
      <c r="O5" s="564"/>
      <c r="P5" s="564"/>
      <c r="Q5" s="274"/>
      <c r="R5" s="21"/>
    </row>
    <row r="6" spans="1:18" s="1" customFormat="1" ht="15" customHeight="1" x14ac:dyDescent="0.25">
      <c r="A6" s="186"/>
      <c r="B6" s="505"/>
      <c r="C6" s="505"/>
      <c r="D6" s="505"/>
      <c r="E6" s="505"/>
      <c r="F6" s="505"/>
      <c r="G6" s="76"/>
      <c r="H6" s="564"/>
      <c r="I6" s="564"/>
      <c r="J6" s="564"/>
      <c r="K6" s="564"/>
      <c r="L6" s="564"/>
      <c r="M6" s="564"/>
      <c r="N6" s="564"/>
      <c r="O6" s="564"/>
      <c r="P6" s="564"/>
      <c r="Q6" s="274"/>
      <c r="R6" s="21"/>
    </row>
    <row r="7" spans="1:18" ht="8.1" customHeight="1" x14ac:dyDescent="0.25">
      <c r="A7" s="275"/>
      <c r="B7" s="71"/>
      <c r="C7" s="71"/>
      <c r="D7" s="71"/>
      <c r="E7" s="71"/>
      <c r="F7" s="71"/>
      <c r="G7" s="71"/>
      <c r="H7" s="71"/>
      <c r="I7" s="71"/>
      <c r="J7" s="71"/>
      <c r="K7" s="71"/>
      <c r="L7" s="71"/>
      <c r="M7" s="77"/>
      <c r="N7" s="71"/>
      <c r="O7" s="71"/>
      <c r="P7" s="71"/>
      <c r="Q7" s="276"/>
    </row>
    <row r="8" spans="1:18" ht="7.5" customHeight="1" x14ac:dyDescent="0.25">
      <c r="A8" s="275"/>
      <c r="B8" s="71"/>
      <c r="C8" s="71"/>
      <c r="D8" s="71"/>
      <c r="E8" s="71"/>
      <c r="F8" s="71"/>
      <c r="G8" s="71"/>
      <c r="H8" s="71"/>
      <c r="I8" s="71"/>
      <c r="J8" s="71"/>
      <c r="K8" s="71"/>
      <c r="L8" s="71"/>
      <c r="M8" s="77"/>
      <c r="N8" s="71"/>
      <c r="O8" s="71"/>
      <c r="P8" s="71"/>
      <c r="Q8" s="276"/>
    </row>
    <row r="9" spans="1:18" ht="3.95" customHeight="1" x14ac:dyDescent="0.25">
      <c r="A9" s="275"/>
      <c r="B9" s="71"/>
      <c r="C9" s="71"/>
      <c r="D9" s="71"/>
      <c r="E9" s="71"/>
      <c r="F9" s="307"/>
      <c r="G9" s="71"/>
      <c r="H9" s="71"/>
      <c r="I9" s="71"/>
      <c r="J9" s="71"/>
      <c r="K9" s="71"/>
      <c r="L9" s="71"/>
      <c r="M9" s="77"/>
      <c r="N9" s="71"/>
      <c r="O9" s="71"/>
      <c r="P9" s="71"/>
      <c r="Q9" s="276"/>
    </row>
    <row r="10" spans="1:18" s="1" customFormat="1" ht="15" customHeight="1" x14ac:dyDescent="0.25">
      <c r="A10" s="186"/>
      <c r="B10" s="74"/>
      <c r="C10" s="78" t="s">
        <v>59</v>
      </c>
      <c r="D10" s="74"/>
      <c r="E10" s="24">
        <f>Summary!L13</f>
        <v>0</v>
      </c>
      <c r="F10" s="19"/>
      <c r="G10" s="74"/>
      <c r="H10" s="74"/>
      <c r="I10" s="78" t="s">
        <v>60</v>
      </c>
      <c r="J10" s="74"/>
      <c r="K10" s="624">
        <f>Summary!L16</f>
        <v>0</v>
      </c>
      <c r="L10" s="625"/>
      <c r="M10" s="625"/>
      <c r="N10" s="625"/>
      <c r="O10" s="626"/>
      <c r="P10" s="74"/>
      <c r="Q10" s="257"/>
    </row>
    <row r="11" spans="1:18" s="1" customFormat="1" ht="7.5" customHeight="1" x14ac:dyDescent="0.25">
      <c r="A11" s="186"/>
      <c r="B11" s="74"/>
      <c r="C11" s="74"/>
      <c r="D11" s="74"/>
      <c r="E11" s="80"/>
      <c r="F11" s="96"/>
      <c r="G11" s="74"/>
      <c r="H11" s="74"/>
      <c r="I11" s="74"/>
      <c r="J11" s="74"/>
      <c r="K11" s="74"/>
      <c r="L11" s="74"/>
      <c r="M11" s="81"/>
      <c r="N11" s="74"/>
      <c r="O11" s="74"/>
      <c r="P11" s="74"/>
      <c r="Q11" s="257"/>
    </row>
    <row r="12" spans="1:18" s="1" customFormat="1" ht="8.1" customHeight="1" x14ac:dyDescent="0.25">
      <c r="A12" s="186"/>
      <c r="B12" s="74"/>
      <c r="C12" s="74"/>
      <c r="D12" s="74"/>
      <c r="E12" s="74"/>
      <c r="F12" s="74"/>
      <c r="G12" s="74"/>
      <c r="H12" s="74"/>
      <c r="I12" s="74"/>
      <c r="J12" s="74"/>
      <c r="K12" s="74"/>
      <c r="L12" s="74"/>
      <c r="M12" s="81"/>
      <c r="N12" s="74"/>
      <c r="O12" s="74"/>
      <c r="P12" s="74"/>
      <c r="Q12" s="257"/>
    </row>
    <row r="13" spans="1:18" s="7" customFormat="1" ht="20.100000000000001" customHeight="1" x14ac:dyDescent="0.25">
      <c r="A13" s="301"/>
      <c r="B13" s="83"/>
      <c r="C13" s="308" t="s">
        <v>61</v>
      </c>
      <c r="D13" s="22"/>
      <c r="E13" s="627" t="s">
        <v>613</v>
      </c>
      <c r="F13" s="628"/>
      <c r="G13" s="628"/>
      <c r="H13" s="628"/>
      <c r="I13" s="628"/>
      <c r="J13" s="628"/>
      <c r="K13" s="628"/>
      <c r="L13" s="628"/>
      <c r="M13" s="628"/>
      <c r="N13" s="628"/>
      <c r="O13" s="629"/>
      <c r="P13" s="83"/>
      <c r="Q13" s="302"/>
    </row>
    <row r="14" spans="1:18" s="1" customFormat="1" ht="19.149999999999999" customHeight="1" x14ac:dyDescent="0.25">
      <c r="A14" s="186"/>
      <c r="B14" s="74"/>
      <c r="C14" s="74"/>
      <c r="D14" s="74"/>
      <c r="E14" s="74"/>
      <c r="F14" s="74"/>
      <c r="G14" s="74"/>
      <c r="H14" s="74"/>
      <c r="I14" s="74"/>
      <c r="J14" s="74"/>
      <c r="K14" s="74"/>
      <c r="L14" s="74"/>
      <c r="M14" s="81"/>
      <c r="N14" s="74"/>
      <c r="O14" s="74"/>
      <c r="P14" s="74"/>
      <c r="Q14" s="257"/>
    </row>
    <row r="15" spans="1:18" s="1" customFormat="1" ht="20.100000000000001" customHeight="1" x14ac:dyDescent="0.25">
      <c r="A15" s="186"/>
      <c r="B15" s="74"/>
      <c r="C15" s="632" t="s">
        <v>353</v>
      </c>
      <c r="D15" s="632"/>
      <c r="E15" s="632"/>
      <c r="F15" s="632"/>
      <c r="G15" s="632"/>
      <c r="H15" s="632"/>
      <c r="I15" s="632"/>
      <c r="J15" s="632"/>
      <c r="K15" s="632"/>
      <c r="L15" s="632"/>
      <c r="M15" s="632"/>
      <c r="N15" s="632"/>
      <c r="O15" s="632"/>
      <c r="P15" s="74"/>
      <c r="Q15" s="257"/>
    </row>
    <row r="16" spans="1:18" s="1" customFormat="1" ht="23.45" customHeight="1" x14ac:dyDescent="0.2">
      <c r="A16" s="186"/>
      <c r="B16" s="74"/>
      <c r="C16" s="630" t="s">
        <v>289</v>
      </c>
      <c r="D16" s="630"/>
      <c r="E16" s="630"/>
      <c r="F16" s="630"/>
      <c r="G16" s="630"/>
      <c r="H16" s="630"/>
      <c r="I16" s="630"/>
      <c r="J16" s="630"/>
      <c r="K16" s="630"/>
      <c r="L16" s="630"/>
      <c r="M16" s="630"/>
      <c r="N16" s="630"/>
      <c r="O16" s="630"/>
      <c r="P16" s="74"/>
      <c r="Q16" s="257"/>
    </row>
    <row r="17" spans="1:21" s="1" customFormat="1" ht="12.75" customHeight="1" x14ac:dyDescent="0.25">
      <c r="A17" s="186"/>
      <c r="B17" s="74"/>
      <c r="C17" s="631" t="s">
        <v>290</v>
      </c>
      <c r="D17" s="631"/>
      <c r="E17" s="631"/>
      <c r="F17" s="631"/>
      <c r="G17" s="631"/>
      <c r="H17" s="631"/>
      <c r="I17" s="631"/>
      <c r="J17" s="631"/>
      <c r="K17" s="631"/>
      <c r="L17" s="631"/>
      <c r="M17" s="631"/>
      <c r="N17" s="631"/>
      <c r="O17" s="631"/>
      <c r="P17" s="74"/>
      <c r="Q17" s="257"/>
    </row>
    <row r="18" spans="1:21" s="1" customFormat="1" ht="15" customHeight="1" x14ac:dyDescent="0.25">
      <c r="A18" s="186"/>
      <c r="B18" s="74"/>
      <c r="C18" s="505" t="s">
        <v>291</v>
      </c>
      <c r="D18" s="505"/>
      <c r="E18" s="505"/>
      <c r="F18" s="505"/>
      <c r="G18" s="505"/>
      <c r="H18" s="505"/>
      <c r="I18" s="505"/>
      <c r="J18" s="505"/>
      <c r="K18" s="505"/>
      <c r="L18" s="505"/>
      <c r="M18" s="505"/>
      <c r="N18" s="505"/>
      <c r="O18" s="505"/>
      <c r="P18" s="74"/>
      <c r="Q18" s="257"/>
    </row>
    <row r="19" spans="1:21" s="1" customFormat="1" ht="15" customHeight="1" thickBot="1" x14ac:dyDescent="0.3">
      <c r="A19" s="186"/>
      <c r="B19" s="74"/>
      <c r="C19" s="74"/>
      <c r="D19" s="74"/>
      <c r="E19" s="74"/>
      <c r="F19" s="74"/>
      <c r="G19" s="74"/>
      <c r="H19" s="74"/>
      <c r="I19" s="74"/>
      <c r="J19" s="74"/>
      <c r="K19" s="74"/>
      <c r="L19" s="74"/>
      <c r="M19" s="81"/>
      <c r="N19" s="74"/>
      <c r="O19" s="74"/>
      <c r="P19" s="74"/>
      <c r="Q19" s="257"/>
    </row>
    <row r="20" spans="1:21" s="1" customFormat="1" ht="23.45" customHeight="1" thickTop="1" x14ac:dyDescent="0.25">
      <c r="A20" s="186"/>
      <c r="B20" s="74"/>
      <c r="C20" s="633" t="s">
        <v>336</v>
      </c>
      <c r="D20" s="634"/>
      <c r="E20" s="634"/>
      <c r="F20" s="634"/>
      <c r="G20" s="634"/>
      <c r="H20" s="634"/>
      <c r="I20" s="634"/>
      <c r="J20" s="634"/>
      <c r="K20" s="634"/>
      <c r="L20" s="634"/>
      <c r="M20" s="634"/>
      <c r="N20" s="634"/>
      <c r="O20" s="635"/>
      <c r="P20" s="74"/>
      <c r="Q20" s="257"/>
    </row>
    <row r="21" spans="1:21" s="1" customFormat="1" ht="21" customHeight="1" thickBot="1" x14ac:dyDescent="0.3">
      <c r="A21" s="186"/>
      <c r="B21" s="74"/>
      <c r="C21" s="636"/>
      <c r="D21" s="637"/>
      <c r="E21" s="637"/>
      <c r="F21" s="637"/>
      <c r="G21" s="637"/>
      <c r="H21" s="637"/>
      <c r="I21" s="637"/>
      <c r="J21" s="637"/>
      <c r="K21" s="637"/>
      <c r="L21" s="637"/>
      <c r="M21" s="637"/>
      <c r="N21" s="637"/>
      <c r="O21" s="638"/>
      <c r="P21" s="74"/>
      <c r="Q21" s="257"/>
    </row>
    <row r="22" spans="1:21" s="1" customFormat="1" ht="8.1" customHeight="1" thickTop="1" x14ac:dyDescent="0.25">
      <c r="A22" s="186"/>
      <c r="B22" s="74"/>
      <c r="C22" s="74"/>
      <c r="D22" s="74"/>
      <c r="E22" s="74"/>
      <c r="F22" s="74"/>
      <c r="G22" s="74"/>
      <c r="H22" s="74"/>
      <c r="I22" s="74"/>
      <c r="J22" s="74"/>
      <c r="K22" s="74"/>
      <c r="L22" s="74"/>
      <c r="M22" s="81"/>
      <c r="N22" s="74"/>
      <c r="O22" s="74"/>
      <c r="P22" s="74"/>
      <c r="Q22" s="257"/>
    </row>
    <row r="23" spans="1:21" s="1" customFormat="1" ht="6.75" customHeight="1" x14ac:dyDescent="0.25">
      <c r="A23" s="186"/>
      <c r="B23" s="74"/>
      <c r="C23" s="74"/>
      <c r="D23" s="74"/>
      <c r="E23" s="74"/>
      <c r="F23" s="74"/>
      <c r="G23" s="74"/>
      <c r="H23" s="74"/>
      <c r="I23" s="74"/>
      <c r="J23" s="74"/>
      <c r="K23" s="97"/>
      <c r="L23" s="94"/>
      <c r="M23" s="97"/>
      <c r="N23" s="103"/>
      <c r="O23" s="97"/>
      <c r="P23" s="74"/>
      <c r="Q23" s="257"/>
    </row>
    <row r="24" spans="1:21" s="1" customFormat="1" ht="20.100000000000001" customHeight="1" x14ac:dyDescent="0.25">
      <c r="A24" s="186"/>
      <c r="B24" s="74"/>
      <c r="C24" s="632" t="s">
        <v>352</v>
      </c>
      <c r="D24" s="632"/>
      <c r="E24" s="632"/>
      <c r="F24" s="632"/>
      <c r="G24" s="632"/>
      <c r="H24" s="632"/>
      <c r="I24" s="632"/>
      <c r="J24" s="632"/>
      <c r="K24" s="632"/>
      <c r="L24" s="632"/>
      <c r="M24" s="632"/>
      <c r="N24" s="632"/>
      <c r="O24" s="632"/>
      <c r="P24" s="74"/>
      <c r="Q24" s="257"/>
    </row>
    <row r="25" spans="1:21" s="1" customFormat="1" ht="18.75" x14ac:dyDescent="0.25">
      <c r="A25" s="186"/>
      <c r="B25" s="74"/>
      <c r="C25" s="327"/>
      <c r="D25" s="328"/>
      <c r="E25" s="327"/>
      <c r="F25" s="327"/>
      <c r="G25" s="327"/>
      <c r="H25" s="327"/>
      <c r="I25" s="327"/>
      <c r="J25" s="328"/>
      <c r="K25" s="327"/>
      <c r="L25" s="328"/>
      <c r="M25" s="327"/>
      <c r="N25" s="328"/>
      <c r="O25" s="327"/>
      <c r="P25" s="74"/>
      <c r="Q25" s="257"/>
    </row>
    <row r="26" spans="1:21" s="1" customFormat="1" ht="20.25" customHeight="1" x14ac:dyDescent="0.25">
      <c r="A26" s="186"/>
      <c r="B26" s="74"/>
      <c r="C26" s="409" t="s">
        <v>78</v>
      </c>
      <c r="D26" s="25"/>
      <c r="E26" s="639" t="s">
        <v>79</v>
      </c>
      <c r="F26" s="640"/>
      <c r="G26" s="641"/>
      <c r="H26" s="213"/>
      <c r="I26" s="410" t="s">
        <v>168</v>
      </c>
      <c r="J26" s="90"/>
      <c r="K26" s="409" t="s">
        <v>81</v>
      </c>
      <c r="L26" s="311"/>
      <c r="M26" s="411" t="s">
        <v>73</v>
      </c>
      <c r="N26" s="312"/>
      <c r="O26" s="411" t="s">
        <v>74</v>
      </c>
      <c r="P26" s="74"/>
      <c r="Q26" s="257"/>
      <c r="R26" s="8" t="s">
        <v>611</v>
      </c>
      <c r="S26" s="8" t="s">
        <v>610</v>
      </c>
      <c r="T26" s="472" t="s">
        <v>62</v>
      </c>
      <c r="U26" s="8"/>
    </row>
    <row r="27" spans="1:21" s="1" customFormat="1" ht="15.75" x14ac:dyDescent="0.25">
      <c r="A27" s="186"/>
      <c r="B27" s="74"/>
      <c r="C27" s="20" t="s">
        <v>169</v>
      </c>
      <c r="D27" s="21"/>
      <c r="E27" s="609" t="s">
        <v>292</v>
      </c>
      <c r="F27" s="610"/>
      <c r="G27" s="611"/>
      <c r="H27" s="39"/>
      <c r="I27" s="40" t="s">
        <v>171</v>
      </c>
      <c r="J27" s="74"/>
      <c r="K27" s="18"/>
      <c r="L27" s="94"/>
      <c r="M27" s="14">
        <f>U27</f>
        <v>530</v>
      </c>
      <c r="N27" s="103"/>
      <c r="O27" s="14">
        <f>K27*M27</f>
        <v>0</v>
      </c>
      <c r="P27" s="74"/>
      <c r="Q27" s="257"/>
      <c r="R27" s="14">
        <v>480</v>
      </c>
      <c r="S27" s="471">
        <f>SUM(R27*0.1)</f>
        <v>48</v>
      </c>
      <c r="T27" s="471">
        <f>S27+R27</f>
        <v>528</v>
      </c>
      <c r="U27" s="8">
        <v>530</v>
      </c>
    </row>
    <row r="28" spans="1:21" s="1" customFormat="1" ht="15.75" x14ac:dyDescent="0.25">
      <c r="A28" s="186"/>
      <c r="B28" s="74"/>
      <c r="C28" s="20" t="s">
        <v>170</v>
      </c>
      <c r="D28" s="21"/>
      <c r="E28" s="609" t="s">
        <v>293</v>
      </c>
      <c r="F28" s="610"/>
      <c r="G28" s="611"/>
      <c r="H28" s="39"/>
      <c r="I28" s="40" t="s">
        <v>173</v>
      </c>
      <c r="J28" s="74"/>
      <c r="K28" s="18"/>
      <c r="L28" s="94"/>
      <c r="M28" s="14">
        <f t="shared" ref="M28:M30" si="0">U28</f>
        <v>795</v>
      </c>
      <c r="N28" s="103"/>
      <c r="O28" s="14">
        <f>K28*M28</f>
        <v>0</v>
      </c>
      <c r="P28" s="74"/>
      <c r="Q28" s="257"/>
      <c r="R28" s="14">
        <v>720</v>
      </c>
      <c r="S28" s="471">
        <f t="shared" ref="S28:S30" si="1">SUM(R28*0.1)</f>
        <v>72</v>
      </c>
      <c r="T28" s="471">
        <f t="shared" ref="T28:T30" si="2">S28+R28</f>
        <v>792</v>
      </c>
      <c r="U28" s="1">
        <v>795</v>
      </c>
    </row>
    <row r="29" spans="1:21" s="1" customFormat="1" ht="15.75" x14ac:dyDescent="0.25">
      <c r="A29" s="186"/>
      <c r="B29" s="74"/>
      <c r="C29" s="20" t="s">
        <v>172</v>
      </c>
      <c r="D29" s="21"/>
      <c r="E29" s="609" t="s">
        <v>294</v>
      </c>
      <c r="F29" s="610"/>
      <c r="G29" s="611"/>
      <c r="H29" s="39"/>
      <c r="I29" s="40" t="s">
        <v>175</v>
      </c>
      <c r="J29" s="74"/>
      <c r="K29" s="18"/>
      <c r="L29" s="94"/>
      <c r="M29" s="14">
        <f t="shared" si="0"/>
        <v>1056</v>
      </c>
      <c r="N29" s="103"/>
      <c r="O29" s="54">
        <f>K29*M29</f>
        <v>0</v>
      </c>
      <c r="P29" s="74"/>
      <c r="Q29" s="257"/>
      <c r="R29" s="14">
        <v>960</v>
      </c>
      <c r="S29" s="471">
        <f t="shared" si="1"/>
        <v>96</v>
      </c>
      <c r="T29" s="471">
        <f t="shared" si="2"/>
        <v>1056</v>
      </c>
      <c r="U29" s="1">
        <v>1056</v>
      </c>
    </row>
    <row r="30" spans="1:21" s="1" customFormat="1" ht="15.75" x14ac:dyDescent="0.25">
      <c r="A30" s="186"/>
      <c r="B30" s="74"/>
      <c r="C30" s="44" t="s">
        <v>174</v>
      </c>
      <c r="D30" s="21"/>
      <c r="E30" s="612" t="s">
        <v>295</v>
      </c>
      <c r="F30" s="613"/>
      <c r="G30" s="614"/>
      <c r="H30" s="39"/>
      <c r="I30" s="43" t="s">
        <v>176</v>
      </c>
      <c r="J30" s="74"/>
      <c r="K30" s="18"/>
      <c r="L30" s="94"/>
      <c r="M30" s="14">
        <f t="shared" si="0"/>
        <v>1320</v>
      </c>
      <c r="N30" s="103"/>
      <c r="O30" s="14">
        <f>K30*M30</f>
        <v>0</v>
      </c>
      <c r="P30" s="74"/>
      <c r="Q30" s="257"/>
      <c r="R30" s="14">
        <v>1201</v>
      </c>
      <c r="S30" s="471">
        <f t="shared" si="1"/>
        <v>120.10000000000001</v>
      </c>
      <c r="T30" s="471">
        <f t="shared" si="2"/>
        <v>1321.1</v>
      </c>
      <c r="U30" s="1">
        <v>1320</v>
      </c>
    </row>
    <row r="31" spans="1:21" s="1" customFormat="1" ht="12.75" x14ac:dyDescent="0.25">
      <c r="A31" s="186"/>
      <c r="B31" s="74"/>
      <c r="C31" s="238"/>
      <c r="D31" s="74"/>
      <c r="E31" s="214"/>
      <c r="F31" s="214"/>
      <c r="G31" s="214"/>
      <c r="H31" s="214"/>
      <c r="I31" s="214"/>
      <c r="J31" s="74"/>
      <c r="K31" s="310"/>
      <c r="L31" s="94"/>
      <c r="M31" s="97"/>
      <c r="N31" s="103"/>
      <c r="O31" s="97"/>
      <c r="P31" s="74"/>
      <c r="Q31" s="257"/>
    </row>
    <row r="32" spans="1:21" s="1" customFormat="1" ht="15" customHeight="1" x14ac:dyDescent="0.25">
      <c r="A32" s="186"/>
      <c r="B32" s="74"/>
      <c r="C32" s="615" t="s">
        <v>606</v>
      </c>
      <c r="D32" s="615"/>
      <c r="E32" s="615"/>
      <c r="F32" s="615"/>
      <c r="G32" s="615"/>
      <c r="H32" s="615"/>
      <c r="I32" s="615"/>
      <c r="J32" s="74"/>
      <c r="K32" s="310"/>
      <c r="L32" s="94"/>
      <c r="M32" s="97"/>
      <c r="N32" s="103"/>
      <c r="O32" s="17"/>
      <c r="P32" s="74"/>
      <c r="Q32" s="257"/>
    </row>
    <row r="33" spans="1:17" s="1" customFormat="1" ht="12.75" customHeight="1" x14ac:dyDescent="0.25">
      <c r="A33" s="186"/>
      <c r="B33" s="74"/>
      <c r="C33" s="615"/>
      <c r="D33" s="615"/>
      <c r="E33" s="615"/>
      <c r="F33" s="615"/>
      <c r="G33" s="615"/>
      <c r="H33" s="615"/>
      <c r="I33" s="615"/>
      <c r="J33" s="74"/>
      <c r="K33" s="310"/>
      <c r="L33" s="94"/>
      <c r="M33" s="81" t="s">
        <v>63</v>
      </c>
      <c r="N33" s="74"/>
      <c r="O33" s="12">
        <f>SUM(O27+O28+O29+O30)</f>
        <v>0</v>
      </c>
      <c r="P33" s="74"/>
      <c r="Q33" s="257"/>
    </row>
    <row r="34" spans="1:17" s="1" customFormat="1" ht="12.75" x14ac:dyDescent="0.25">
      <c r="A34" s="186"/>
      <c r="B34" s="74"/>
      <c r="C34" s="615"/>
      <c r="D34" s="615"/>
      <c r="E34" s="615"/>
      <c r="F34" s="615"/>
      <c r="G34" s="615"/>
      <c r="H34" s="615"/>
      <c r="I34" s="615"/>
      <c r="J34" s="74"/>
      <c r="K34" s="310"/>
      <c r="L34" s="94"/>
      <c r="M34" s="81" t="s">
        <v>31</v>
      </c>
      <c r="N34" s="74"/>
      <c r="O34" s="230">
        <f>O33*15%</f>
        <v>0</v>
      </c>
      <c r="P34" s="74"/>
      <c r="Q34" s="257"/>
    </row>
    <row r="35" spans="1:17" s="1" customFormat="1" ht="13.5" thickBot="1" x14ac:dyDescent="0.3">
      <c r="A35" s="186"/>
      <c r="B35" s="74"/>
      <c r="C35" s="615"/>
      <c r="D35" s="615"/>
      <c r="E35" s="615"/>
      <c r="F35" s="615"/>
      <c r="G35" s="615"/>
      <c r="H35" s="615"/>
      <c r="I35" s="615"/>
      <c r="J35" s="74"/>
      <c r="K35" s="310"/>
      <c r="L35" s="94"/>
      <c r="M35" s="81" t="s">
        <v>64</v>
      </c>
      <c r="N35" s="74"/>
      <c r="O35" s="13">
        <f>O33+O34</f>
        <v>0</v>
      </c>
      <c r="P35" s="74"/>
      <c r="Q35" s="257"/>
    </row>
    <row r="36" spans="1:17" s="1" customFormat="1" ht="13.5" thickTop="1" x14ac:dyDescent="0.25">
      <c r="A36" s="186"/>
      <c r="B36" s="74"/>
      <c r="C36" s="94"/>
      <c r="D36" s="74"/>
      <c r="E36" s="74"/>
      <c r="F36" s="74"/>
      <c r="G36" s="74"/>
      <c r="H36" s="74"/>
      <c r="I36" s="74"/>
      <c r="J36" s="74"/>
      <c r="K36" s="310"/>
      <c r="L36" s="94"/>
      <c r="M36" s="97"/>
      <c r="N36" s="103"/>
      <c r="O36" s="97"/>
      <c r="P36" s="74"/>
      <c r="Q36" s="257"/>
    </row>
    <row r="37" spans="1:17" s="1" customFormat="1" ht="20.100000000000001" hidden="1" customHeight="1" x14ac:dyDescent="0.25">
      <c r="A37" s="186"/>
      <c r="B37" s="74"/>
      <c r="C37" s="616" t="s">
        <v>66</v>
      </c>
      <c r="D37" s="617"/>
      <c r="E37" s="617"/>
      <c r="F37" s="617"/>
      <c r="G37" s="617"/>
      <c r="H37" s="617"/>
      <c r="I37" s="617"/>
      <c r="J37" s="617"/>
      <c r="K37" s="617"/>
      <c r="L37" s="617"/>
      <c r="M37" s="617"/>
      <c r="N37" s="617"/>
      <c r="O37" s="618"/>
      <c r="P37" s="74"/>
      <c r="Q37" s="257"/>
    </row>
    <row r="38" spans="1:17" s="1" customFormat="1" ht="13.9" hidden="1" customHeight="1" x14ac:dyDescent="0.25">
      <c r="A38" s="186"/>
      <c r="B38" s="74"/>
      <c r="C38" s="84"/>
      <c r="D38" s="84"/>
      <c r="E38" s="84"/>
      <c r="F38" s="84"/>
      <c r="G38" s="84"/>
      <c r="H38" s="84"/>
      <c r="I38" s="84"/>
      <c r="J38" s="84"/>
      <c r="K38" s="84"/>
      <c r="L38" s="84"/>
      <c r="M38" s="84"/>
      <c r="N38" s="84"/>
      <c r="O38" s="84"/>
      <c r="P38" s="74"/>
      <c r="Q38" s="257"/>
    </row>
    <row r="39" spans="1:17" s="1" customFormat="1" ht="25.15" hidden="1" customHeight="1" x14ac:dyDescent="0.25">
      <c r="A39" s="186"/>
      <c r="B39" s="74"/>
      <c r="C39" s="619" t="s">
        <v>334</v>
      </c>
      <c r="D39" s="619"/>
      <c r="E39" s="619"/>
      <c r="F39" s="619"/>
      <c r="G39" s="619"/>
      <c r="H39" s="619"/>
      <c r="I39" s="619"/>
      <c r="J39" s="619"/>
      <c r="K39" s="619"/>
      <c r="L39" s="619"/>
      <c r="M39" s="619"/>
      <c r="N39" s="619"/>
      <c r="O39" s="619"/>
      <c r="P39" s="74"/>
      <c r="Q39" s="257"/>
    </row>
    <row r="40" spans="1:17" s="1" customFormat="1" ht="12.75" hidden="1" x14ac:dyDescent="0.25">
      <c r="A40" s="186"/>
      <c r="B40" s="74"/>
      <c r="C40" s="317"/>
      <c r="D40" s="309"/>
      <c r="E40" s="309"/>
      <c r="F40" s="309"/>
      <c r="G40" s="309"/>
      <c r="H40" s="309"/>
      <c r="I40" s="309"/>
      <c r="J40" s="309"/>
      <c r="K40" s="309"/>
      <c r="L40" s="309"/>
      <c r="M40" s="309"/>
      <c r="N40" s="309"/>
      <c r="O40" s="309"/>
      <c r="P40" s="74"/>
      <c r="Q40" s="257"/>
    </row>
    <row r="41" spans="1:17" s="1" customFormat="1" ht="12.75" hidden="1" customHeight="1" x14ac:dyDescent="0.25">
      <c r="A41" s="186"/>
      <c r="B41" s="74"/>
      <c r="C41" s="620" t="s">
        <v>335</v>
      </c>
      <c r="D41" s="620"/>
      <c r="E41" s="620"/>
      <c r="F41" s="620"/>
      <c r="G41" s="620"/>
      <c r="H41" s="620"/>
      <c r="I41" s="620"/>
      <c r="J41" s="620"/>
      <c r="K41" s="620"/>
      <c r="L41" s="620"/>
      <c r="M41" s="620"/>
      <c r="N41" s="620"/>
      <c r="O41" s="620"/>
      <c r="P41" s="74"/>
      <c r="Q41" s="257"/>
    </row>
    <row r="42" spans="1:17" s="1" customFormat="1" ht="12.6" hidden="1" customHeight="1" x14ac:dyDescent="0.25">
      <c r="A42" s="186"/>
      <c r="B42" s="74"/>
      <c r="C42" s="74"/>
      <c r="D42" s="74"/>
      <c r="E42" s="74"/>
      <c r="F42" s="74"/>
      <c r="G42" s="74"/>
      <c r="H42" s="74"/>
      <c r="I42" s="74"/>
      <c r="J42" s="74"/>
      <c r="K42" s="21"/>
      <c r="L42" s="74"/>
      <c r="M42" s="81"/>
      <c r="N42" s="74"/>
      <c r="O42" s="74"/>
      <c r="P42" s="74"/>
      <c r="Q42" s="257"/>
    </row>
    <row r="43" spans="1:17" s="8" customFormat="1" ht="15" hidden="1" customHeight="1" x14ac:dyDescent="0.25">
      <c r="A43" s="280"/>
      <c r="B43" s="90"/>
      <c r="C43" s="406" t="s">
        <v>67</v>
      </c>
      <c r="D43" s="90"/>
      <c r="E43" s="621" t="s">
        <v>67</v>
      </c>
      <c r="F43" s="622"/>
      <c r="G43" s="622"/>
      <c r="H43" s="622"/>
      <c r="I43" s="623"/>
      <c r="J43" s="90"/>
      <c r="K43" s="406" t="s">
        <v>68</v>
      </c>
      <c r="L43" s="311"/>
      <c r="M43" s="259"/>
      <c r="N43" s="90"/>
      <c r="O43" s="90"/>
      <c r="P43" s="90"/>
      <c r="Q43" s="281"/>
    </row>
    <row r="44" spans="1:17" s="1" customFormat="1" ht="15" hidden="1" customHeight="1" x14ac:dyDescent="0.25">
      <c r="A44" s="186"/>
      <c r="B44" s="74"/>
      <c r="C44" s="92"/>
      <c r="D44" s="74"/>
      <c r="E44" s="600" t="s">
        <v>296</v>
      </c>
      <c r="F44" s="601"/>
      <c r="G44" s="601"/>
      <c r="H44" s="601"/>
      <c r="I44" s="602"/>
      <c r="J44" s="74"/>
      <c r="K44" s="18"/>
      <c r="L44" s="94"/>
      <c r="M44" s="97"/>
      <c r="N44" s="94"/>
      <c r="O44" s="97"/>
      <c r="P44" s="74"/>
      <c r="Q44" s="257"/>
    </row>
    <row r="45" spans="1:17" s="1" customFormat="1" ht="15" hidden="1" customHeight="1" x14ac:dyDescent="0.25">
      <c r="A45" s="186"/>
      <c r="B45" s="74"/>
      <c r="C45" s="92"/>
      <c r="D45" s="74"/>
      <c r="E45" s="600" t="s">
        <v>297</v>
      </c>
      <c r="F45" s="601"/>
      <c r="G45" s="601"/>
      <c r="H45" s="601"/>
      <c r="I45" s="602"/>
      <c r="J45" s="74"/>
      <c r="K45" s="18"/>
      <c r="L45" s="94"/>
      <c r="M45" s="97"/>
      <c r="N45" s="94"/>
      <c r="O45" s="97"/>
      <c r="P45" s="74"/>
      <c r="Q45" s="257"/>
    </row>
    <row r="46" spans="1:17" s="1" customFormat="1" ht="15" hidden="1" customHeight="1" x14ac:dyDescent="0.25">
      <c r="A46" s="186"/>
      <c r="B46" s="74"/>
      <c r="C46" s="92"/>
      <c r="D46" s="74"/>
      <c r="E46" s="600" t="s">
        <v>69</v>
      </c>
      <c r="F46" s="601"/>
      <c r="G46" s="601"/>
      <c r="H46" s="601"/>
      <c r="I46" s="602"/>
      <c r="J46" s="74"/>
      <c r="K46" s="18"/>
      <c r="L46" s="94"/>
      <c r="M46" s="97"/>
      <c r="N46" s="94"/>
      <c r="O46" s="97"/>
      <c r="P46" s="74"/>
      <c r="Q46" s="257"/>
    </row>
    <row r="47" spans="1:17" s="1" customFormat="1" ht="15" hidden="1" customHeight="1" x14ac:dyDescent="0.25">
      <c r="A47" s="186"/>
      <c r="B47" s="74"/>
      <c r="C47" s="92"/>
      <c r="D47" s="74"/>
      <c r="E47" s="600" t="s">
        <v>70</v>
      </c>
      <c r="F47" s="601"/>
      <c r="G47" s="601"/>
      <c r="H47" s="601"/>
      <c r="I47" s="602"/>
      <c r="J47" s="74"/>
      <c r="K47" s="18"/>
      <c r="L47" s="94"/>
      <c r="M47" s="97"/>
      <c r="N47" s="94"/>
      <c r="O47" s="97"/>
      <c r="P47" s="74"/>
      <c r="Q47" s="257"/>
    </row>
    <row r="48" spans="1:17" s="1" customFormat="1" ht="15" hidden="1" customHeight="1" x14ac:dyDescent="0.25">
      <c r="A48" s="186"/>
      <c r="B48" s="74"/>
      <c r="C48" s="92"/>
      <c r="D48" s="74"/>
      <c r="E48" s="600" t="s">
        <v>71</v>
      </c>
      <c r="F48" s="601"/>
      <c r="G48" s="601"/>
      <c r="H48" s="601"/>
      <c r="I48" s="602"/>
      <c r="J48" s="74"/>
      <c r="K48" s="18"/>
      <c r="L48" s="94"/>
      <c r="M48" s="97"/>
      <c r="N48" s="94"/>
      <c r="O48" s="97"/>
      <c r="P48" s="74"/>
      <c r="Q48" s="257"/>
    </row>
    <row r="49" spans="1:22" s="1" customFormat="1" ht="15" hidden="1" customHeight="1" x14ac:dyDescent="0.25">
      <c r="A49" s="186"/>
      <c r="B49" s="74"/>
      <c r="C49" s="92"/>
      <c r="D49" s="74"/>
      <c r="E49" s="600" t="s">
        <v>72</v>
      </c>
      <c r="F49" s="601"/>
      <c r="G49" s="601"/>
      <c r="H49" s="601"/>
      <c r="I49" s="602"/>
      <c r="J49" s="74"/>
      <c r="K49" s="18"/>
      <c r="L49" s="94"/>
      <c r="M49" s="231" t="s">
        <v>73</v>
      </c>
      <c r="N49" s="303"/>
      <c r="O49" s="231" t="s">
        <v>74</v>
      </c>
      <c r="P49" s="74"/>
      <c r="Q49" s="257"/>
      <c r="R49" s="8" t="s">
        <v>611</v>
      </c>
      <c r="S49" s="8" t="s">
        <v>610</v>
      </c>
      <c r="T49" s="472" t="s">
        <v>62</v>
      </c>
      <c r="U49" s="8"/>
    </row>
    <row r="50" spans="1:22" s="1" customFormat="1" ht="15" hidden="1" customHeight="1" x14ac:dyDescent="0.25">
      <c r="A50" s="186"/>
      <c r="B50" s="74"/>
      <c r="C50" s="94"/>
      <c r="D50" s="74"/>
      <c r="E50" s="603"/>
      <c r="F50" s="603"/>
      <c r="G50" s="603"/>
      <c r="H50" s="603"/>
      <c r="I50" s="603"/>
      <c r="J50" s="74"/>
      <c r="K50" s="313">
        <f>SUM(K44:K48)</f>
        <v>0</v>
      </c>
      <c r="L50" s="94"/>
      <c r="M50" s="95">
        <f>V50</f>
        <v>30</v>
      </c>
      <c r="N50" s="94"/>
      <c r="O50" s="95">
        <f>K50*M50</f>
        <v>0</v>
      </c>
      <c r="P50" s="74"/>
      <c r="Q50" s="257"/>
      <c r="R50" s="95">
        <v>27.5</v>
      </c>
      <c r="S50" s="471">
        <f>SUM(R50*0.1)</f>
        <v>2.75</v>
      </c>
      <c r="T50" s="471">
        <f>S50+R50</f>
        <v>30.25</v>
      </c>
      <c r="U50" s="8">
        <v>530</v>
      </c>
      <c r="V50" s="1">
        <v>30</v>
      </c>
    </row>
    <row r="51" spans="1:22" s="1" customFormat="1" ht="15" hidden="1" customHeight="1" x14ac:dyDescent="0.25">
      <c r="A51" s="186"/>
      <c r="B51" s="74"/>
      <c r="C51" s="94"/>
      <c r="D51" s="74"/>
      <c r="E51" s="604"/>
      <c r="F51" s="604"/>
      <c r="G51" s="604"/>
      <c r="H51" s="604"/>
      <c r="I51" s="604"/>
      <c r="J51" s="74"/>
      <c r="K51" s="314"/>
      <c r="L51" s="94"/>
      <c r="M51" s="97"/>
      <c r="N51" s="94"/>
      <c r="O51" s="98"/>
      <c r="P51" s="74"/>
      <c r="Q51" s="257"/>
    </row>
    <row r="52" spans="1:22" s="1" customFormat="1" ht="15" hidden="1" customHeight="1" x14ac:dyDescent="0.25">
      <c r="A52" s="186"/>
      <c r="B52" s="74"/>
      <c r="C52" s="315"/>
      <c r="D52" s="315"/>
      <c r="E52" s="604"/>
      <c r="F52" s="604"/>
      <c r="G52" s="604"/>
      <c r="H52" s="604"/>
      <c r="I52" s="604"/>
      <c r="J52" s="74"/>
      <c r="K52" s="74"/>
      <c r="L52" s="74"/>
      <c r="M52" s="81" t="s">
        <v>63</v>
      </c>
      <c r="N52" s="74"/>
      <c r="O52" s="147">
        <f>SUM(O50)</f>
        <v>0</v>
      </c>
      <c r="P52" s="74"/>
      <c r="Q52" s="257"/>
    </row>
    <row r="53" spans="1:22" s="1" customFormat="1" ht="15" hidden="1" customHeight="1" x14ac:dyDescent="0.25">
      <c r="A53" s="186"/>
      <c r="B53" s="74"/>
      <c r="C53" s="315"/>
      <c r="D53" s="315"/>
      <c r="E53" s="315"/>
      <c r="F53" s="315"/>
      <c r="G53" s="315"/>
      <c r="H53" s="315"/>
      <c r="I53" s="315"/>
      <c r="J53" s="74"/>
      <c r="K53" s="74"/>
      <c r="L53" s="74"/>
      <c r="M53" s="81" t="s">
        <v>31</v>
      </c>
      <c r="N53" s="74"/>
      <c r="O53" s="147">
        <f>O52*15%</f>
        <v>0</v>
      </c>
      <c r="P53" s="74"/>
      <c r="Q53" s="257"/>
    </row>
    <row r="54" spans="1:22" s="1" customFormat="1" ht="15" hidden="1" customHeight="1" thickBot="1" x14ac:dyDescent="0.3">
      <c r="A54" s="186"/>
      <c r="B54" s="74"/>
      <c r="C54" s="315"/>
      <c r="D54" s="315"/>
      <c r="E54" s="315"/>
      <c r="F54" s="315"/>
      <c r="G54" s="315"/>
      <c r="H54" s="315"/>
      <c r="I54" s="315"/>
      <c r="J54" s="74"/>
      <c r="K54" s="74"/>
      <c r="L54" s="74"/>
      <c r="M54" s="81" t="s">
        <v>64</v>
      </c>
      <c r="N54" s="74"/>
      <c r="O54" s="102">
        <f>O52+O53</f>
        <v>0</v>
      </c>
      <c r="P54" s="74"/>
      <c r="Q54" s="257"/>
    </row>
    <row r="55" spans="1:22" s="1" customFormat="1" ht="8.1" customHeight="1" x14ac:dyDescent="0.25">
      <c r="A55" s="186"/>
      <c r="B55" s="74"/>
      <c r="C55" s="316"/>
      <c r="D55" s="315"/>
      <c r="E55" s="315"/>
      <c r="F55" s="315"/>
      <c r="G55" s="315"/>
      <c r="H55" s="315"/>
      <c r="I55" s="315"/>
      <c r="J55" s="74"/>
      <c r="K55" s="74"/>
      <c r="L55" s="74"/>
      <c r="M55" s="81"/>
      <c r="N55" s="74"/>
      <c r="O55" s="103"/>
      <c r="P55" s="74"/>
      <c r="Q55" s="257"/>
    </row>
    <row r="56" spans="1:22" s="1" customFormat="1" ht="8.1" customHeight="1" x14ac:dyDescent="0.25">
      <c r="A56" s="186"/>
      <c r="B56" s="74"/>
      <c r="C56" s="74"/>
      <c r="D56" s="74"/>
      <c r="E56" s="74"/>
      <c r="F56" s="74"/>
      <c r="G56" s="74"/>
      <c r="H56" s="74"/>
      <c r="I56" s="74"/>
      <c r="J56" s="74"/>
      <c r="K56" s="74"/>
      <c r="L56" s="74"/>
      <c r="M56" s="81"/>
      <c r="N56" s="74"/>
      <c r="O56" s="74"/>
      <c r="P56" s="74"/>
      <c r="Q56" s="257"/>
    </row>
    <row r="57" spans="1:22" ht="20.100000000000001" customHeight="1" x14ac:dyDescent="0.25">
      <c r="A57" s="275"/>
      <c r="B57" s="269"/>
      <c r="C57" s="567" t="str">
        <f>[1]Summary!B64</f>
        <v>SUBMIT COMPLETED ORDER FORMS TO michelle@exposolutions.co.za</v>
      </c>
      <c r="D57" s="567"/>
      <c r="E57" s="567"/>
      <c r="F57" s="567"/>
      <c r="G57" s="567"/>
      <c r="H57" s="567"/>
      <c r="I57" s="567"/>
      <c r="J57" s="567"/>
      <c r="K57" s="567"/>
      <c r="L57" s="567"/>
      <c r="M57" s="567"/>
      <c r="N57" s="567"/>
      <c r="O57" s="567"/>
      <c r="P57" s="84"/>
      <c r="Q57" s="276"/>
    </row>
    <row r="58" spans="1:22" ht="8.1" customHeight="1" x14ac:dyDescent="0.25">
      <c r="A58" s="275"/>
      <c r="B58" s="71"/>
      <c r="C58" s="71"/>
      <c r="D58" s="71"/>
      <c r="E58" s="71"/>
      <c r="F58" s="71"/>
      <c r="G58" s="71"/>
      <c r="H58" s="71"/>
      <c r="I58" s="71"/>
      <c r="J58" s="71"/>
      <c r="K58" s="71"/>
      <c r="L58" s="71"/>
      <c r="M58" s="77"/>
      <c r="N58" s="71"/>
      <c r="O58" s="71"/>
      <c r="P58" s="71"/>
      <c r="Q58" s="276"/>
    </row>
    <row r="59" spans="1:22" ht="30" customHeight="1" x14ac:dyDescent="0.25">
      <c r="A59" s="275"/>
      <c r="B59" s="319"/>
      <c r="C59" s="587" t="s">
        <v>607</v>
      </c>
      <c r="D59" s="588"/>
      <c r="E59" s="588"/>
      <c r="F59" s="588"/>
      <c r="G59" s="588"/>
      <c r="H59" s="588"/>
      <c r="I59" s="588"/>
      <c r="J59" s="588"/>
      <c r="K59" s="588"/>
      <c r="L59" s="588"/>
      <c r="M59" s="588"/>
      <c r="N59" s="588"/>
      <c r="O59" s="589"/>
      <c r="P59" s="318"/>
      <c r="Q59" s="276"/>
    </row>
    <row r="60" spans="1:22" ht="8.1" customHeight="1" x14ac:dyDescent="0.25">
      <c r="A60" s="275"/>
      <c r="B60" s="71"/>
      <c r="C60" s="108"/>
      <c r="D60" s="108"/>
      <c r="E60" s="108"/>
      <c r="F60" s="108"/>
      <c r="G60" s="108"/>
      <c r="H60" s="108"/>
      <c r="I60" s="108"/>
      <c r="J60" s="108"/>
      <c r="K60" s="108"/>
      <c r="L60" s="108"/>
      <c r="M60" s="109"/>
      <c r="N60" s="108"/>
      <c r="O60" s="108"/>
      <c r="P60" s="71"/>
      <c r="Q60" s="276"/>
    </row>
    <row r="61" spans="1:22" ht="15" customHeight="1" x14ac:dyDescent="0.25">
      <c r="A61" s="275"/>
      <c r="B61" s="110" t="str">
        <f>Summary!B64</f>
        <v>ISAG 2023  I   2-7 JULY 2023   I   CTICC, CAPE TOWN, SOUTH AFRICA</v>
      </c>
      <c r="C61" s="111"/>
      <c r="D61" s="111"/>
      <c r="E61" s="111"/>
      <c r="F61" s="111"/>
      <c r="G61" s="111"/>
      <c r="H61" s="111"/>
      <c r="I61" s="111"/>
      <c r="J61" s="112"/>
      <c r="K61" s="112"/>
      <c r="L61" s="112"/>
      <c r="M61" s="113"/>
      <c r="N61" s="112"/>
      <c r="O61" s="605" t="s">
        <v>75</v>
      </c>
      <c r="P61" s="606"/>
      <c r="Q61" s="276"/>
    </row>
    <row r="62" spans="1:22" ht="15" customHeight="1" x14ac:dyDescent="0.5">
      <c r="A62" s="275"/>
      <c r="B62" s="570" t="str">
        <f>[1]Summary!B67</f>
        <v>©Southern African Expo Solutions (Pty) Ltd</v>
      </c>
      <c r="C62" s="571"/>
      <c r="D62" s="571"/>
      <c r="E62" s="571"/>
      <c r="F62" s="114"/>
      <c r="G62" s="114"/>
      <c r="H62" s="114"/>
      <c r="I62" s="114"/>
      <c r="J62" s="114"/>
      <c r="K62" s="114"/>
      <c r="L62" s="114"/>
      <c r="M62" s="114"/>
      <c r="N62" s="116"/>
      <c r="O62" s="607"/>
      <c r="P62" s="608"/>
      <c r="Q62" s="276"/>
    </row>
    <row r="63" spans="1:22" ht="5.0999999999999996" customHeight="1" x14ac:dyDescent="0.25">
      <c r="A63" s="275"/>
      <c r="B63" s="71"/>
      <c r="C63" s="71"/>
      <c r="D63" s="71"/>
      <c r="E63" s="71"/>
      <c r="F63" s="71"/>
      <c r="G63" s="71"/>
      <c r="H63" s="71"/>
      <c r="I63" s="71"/>
      <c r="J63" s="71"/>
      <c r="K63" s="71"/>
      <c r="L63" s="71"/>
      <c r="M63" s="77"/>
      <c r="N63" s="71"/>
      <c r="O63" s="71"/>
      <c r="P63" s="71"/>
      <c r="Q63" s="276"/>
    </row>
    <row r="64" spans="1:22" ht="15.75" thickBot="1" x14ac:dyDescent="0.3">
      <c r="A64" s="332"/>
      <c r="B64" s="330"/>
      <c r="C64" s="330"/>
      <c r="D64" s="330"/>
      <c r="E64" s="330"/>
      <c r="F64" s="330"/>
      <c r="G64" s="330"/>
      <c r="H64" s="330"/>
      <c r="I64" s="330"/>
      <c r="J64" s="330"/>
      <c r="K64" s="330"/>
      <c r="L64" s="330"/>
      <c r="M64" s="331"/>
      <c r="N64" s="330"/>
      <c r="O64" s="330"/>
      <c r="P64" s="330"/>
      <c r="Q64" s="333"/>
    </row>
  </sheetData>
  <sheetProtection algorithmName="SHA-512" hashValue="kHEsTYCVYTgMLoHRVvheuoDPHLV44rNqULWyzJBv9ms9ufjGveiw5gt/L1rAWztJ6vQgwR3Pwf/Ue1+gbJUeSQ==" saltValue="EnZQgUasRyY0vwEZdIhr0g==" spinCount="100000" sheet="1" objects="1" scenarios="1"/>
  <protectedRanges>
    <protectedRange sqref="B59" name="Deadline Date"/>
    <protectedRange sqref="H2 O3:O6" name="Show Logo_3"/>
  </protectedRanges>
  <mergeCells count="31">
    <mergeCell ref="E28:G28"/>
    <mergeCell ref="B2:F6"/>
    <mergeCell ref="H2:P6"/>
    <mergeCell ref="K10:O10"/>
    <mergeCell ref="E13:O13"/>
    <mergeCell ref="C16:O16"/>
    <mergeCell ref="C17:O17"/>
    <mergeCell ref="C15:O15"/>
    <mergeCell ref="C18:O18"/>
    <mergeCell ref="C20:O21"/>
    <mergeCell ref="C24:O24"/>
    <mergeCell ref="E26:G26"/>
    <mergeCell ref="E27:G27"/>
    <mergeCell ref="E48:I48"/>
    <mergeCell ref="E29:G29"/>
    <mergeCell ref="E30:G30"/>
    <mergeCell ref="C32:I35"/>
    <mergeCell ref="C37:O37"/>
    <mergeCell ref="C39:O39"/>
    <mergeCell ref="C41:O41"/>
    <mergeCell ref="E43:I43"/>
    <mergeCell ref="E44:I44"/>
    <mergeCell ref="E45:I45"/>
    <mergeCell ref="E46:I46"/>
    <mergeCell ref="E47:I47"/>
    <mergeCell ref="E49:I49"/>
    <mergeCell ref="E50:I52"/>
    <mergeCell ref="O61:P62"/>
    <mergeCell ref="B62:E62"/>
    <mergeCell ref="C57:O57"/>
    <mergeCell ref="C59:O59"/>
  </mergeCells>
  <printOptions horizontalCentered="1"/>
  <pageMargins left="0.23622047244094491" right="0.23622047244094491" top="0.23622047244094491" bottom="0.23622047244094491" header="0.31496062992125984" footer="0.31496062992125984"/>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A1:Z57"/>
  <sheetViews>
    <sheetView view="pageBreakPreview" zoomScale="90" zoomScaleNormal="100" zoomScaleSheetLayoutView="90" workbookViewId="0">
      <pane ySplit="16" topLeftCell="A17" activePane="bottomLeft" state="frozen"/>
      <selection pane="bottomLeft" activeCell="C47" sqref="C47:O47"/>
    </sheetView>
  </sheetViews>
  <sheetFormatPr defaultColWidth="9.140625" defaultRowHeight="15" x14ac:dyDescent="0.25"/>
  <cols>
    <col min="1" max="1" width="1.7109375" style="5" customWidth="1"/>
    <col min="2" max="2" width="0.85546875" style="5" customWidth="1"/>
    <col min="3" max="3" width="21.28515625" style="5" customWidth="1"/>
    <col min="4" max="4" width="1.7109375" style="5" customWidth="1"/>
    <col min="5" max="5" width="55.7109375" style="5" bestFit="1" customWidth="1"/>
    <col min="6" max="6" width="1.7109375" style="5" customWidth="1"/>
    <col min="7" max="7" width="2.42578125" style="5" customWidth="1"/>
    <col min="8" max="8" width="1.7109375" style="5" customWidth="1"/>
    <col min="9" max="9" width="30.140625" style="5" customWidth="1"/>
    <col min="10" max="10" width="1.7109375" style="5" customWidth="1"/>
    <col min="11" max="11" width="4.140625" style="5" bestFit="1" customWidth="1"/>
    <col min="12" max="12" width="1.7109375" style="5" customWidth="1"/>
    <col min="13" max="13" width="13.85546875" style="6" bestFit="1" customWidth="1"/>
    <col min="14" max="14" width="1.7109375" style="5" customWidth="1"/>
    <col min="15" max="15" width="11.42578125" style="5" customWidth="1"/>
    <col min="16" max="16" width="0.85546875" style="5" customWidth="1"/>
    <col min="17" max="17" width="1.7109375" style="5" customWidth="1"/>
    <col min="18" max="18" width="9" style="5" hidden="1" customWidth="1"/>
    <col min="19" max="19" width="15.5703125" style="5" hidden="1" customWidth="1"/>
    <col min="20" max="20" width="13.28515625" style="5" hidden="1" customWidth="1"/>
    <col min="21" max="21" width="14.42578125" style="5" hidden="1" customWidth="1"/>
    <col min="22" max="26" width="0" style="5" hidden="1" customWidth="1"/>
    <col min="27" max="16384" width="9.140625" style="5"/>
  </cols>
  <sheetData>
    <row r="1" spans="1:25" ht="8.1" customHeight="1" x14ac:dyDescent="0.25">
      <c r="A1" s="66"/>
      <c r="B1" s="67"/>
      <c r="C1" s="67"/>
      <c r="D1" s="67"/>
      <c r="E1" s="67"/>
      <c r="F1" s="67"/>
      <c r="G1" s="67"/>
      <c r="H1" s="67"/>
      <c r="I1" s="67"/>
      <c r="J1" s="67"/>
      <c r="K1" s="67"/>
      <c r="L1" s="67"/>
      <c r="M1" s="68"/>
      <c r="N1" s="67"/>
      <c r="O1" s="67"/>
      <c r="P1" s="67"/>
      <c r="Q1" s="69"/>
    </row>
    <row r="2" spans="1:25" ht="30.6" customHeight="1" x14ac:dyDescent="0.25">
      <c r="A2" s="70"/>
      <c r="B2" s="71"/>
      <c r="C2" s="650"/>
      <c r="D2" s="650"/>
      <c r="E2" s="650"/>
      <c r="F2" s="71"/>
      <c r="G2" s="71"/>
      <c r="H2" s="564"/>
      <c r="I2" s="564"/>
      <c r="J2" s="564"/>
      <c r="K2" s="564"/>
      <c r="L2" s="564"/>
      <c r="M2" s="564"/>
      <c r="N2" s="564"/>
      <c r="O2" s="564"/>
      <c r="P2" s="564"/>
      <c r="Q2" s="72"/>
    </row>
    <row r="3" spans="1:25" s="1" customFormat="1" ht="32.450000000000003" customHeight="1" x14ac:dyDescent="0.25">
      <c r="A3" s="73"/>
      <c r="B3" s="74"/>
      <c r="C3" s="650"/>
      <c r="D3" s="650"/>
      <c r="E3" s="650"/>
      <c r="F3" s="74"/>
      <c r="G3" s="74"/>
      <c r="H3" s="564"/>
      <c r="I3" s="564"/>
      <c r="J3" s="564"/>
      <c r="K3" s="564"/>
      <c r="L3" s="564"/>
      <c r="M3" s="564"/>
      <c r="N3" s="564"/>
      <c r="O3" s="564"/>
      <c r="P3" s="564"/>
      <c r="Q3" s="75"/>
    </row>
    <row r="4" spans="1:25" s="1" customFormat="1" ht="22.9" customHeight="1" x14ac:dyDescent="0.25">
      <c r="A4" s="73"/>
      <c r="B4" s="74"/>
      <c r="C4" s="650"/>
      <c r="D4" s="650"/>
      <c r="E4" s="650"/>
      <c r="F4" s="74"/>
      <c r="G4" s="74"/>
      <c r="H4" s="564"/>
      <c r="I4" s="564"/>
      <c r="J4" s="564"/>
      <c r="K4" s="564"/>
      <c r="L4" s="564"/>
      <c r="M4" s="564"/>
      <c r="N4" s="564"/>
      <c r="O4" s="564"/>
      <c r="P4" s="564"/>
      <c r="Q4" s="75"/>
    </row>
    <row r="5" spans="1:25" s="1" customFormat="1" ht="15" customHeight="1" x14ac:dyDescent="0.25">
      <c r="A5" s="73"/>
      <c r="B5" s="74"/>
      <c r="C5" s="650"/>
      <c r="D5" s="650"/>
      <c r="E5" s="650"/>
      <c r="F5" s="74"/>
      <c r="G5" s="74"/>
      <c r="H5" s="564"/>
      <c r="I5" s="564"/>
      <c r="J5" s="564"/>
      <c r="K5" s="564"/>
      <c r="L5" s="564"/>
      <c r="M5" s="564"/>
      <c r="N5" s="564"/>
      <c r="O5" s="564"/>
      <c r="P5" s="564"/>
      <c r="Q5" s="75"/>
    </row>
    <row r="6" spans="1:25" s="1" customFormat="1" ht="15" customHeight="1" x14ac:dyDescent="0.25">
      <c r="A6" s="73"/>
      <c r="B6" s="76"/>
      <c r="C6" s="650"/>
      <c r="D6" s="650"/>
      <c r="E6" s="650"/>
      <c r="F6" s="76"/>
      <c r="G6" s="76"/>
      <c r="H6" s="564"/>
      <c r="I6" s="564"/>
      <c r="J6" s="564"/>
      <c r="K6" s="564"/>
      <c r="L6" s="564"/>
      <c r="M6" s="564"/>
      <c r="N6" s="564"/>
      <c r="O6" s="564"/>
      <c r="P6" s="564"/>
      <c r="Q6" s="75"/>
    </row>
    <row r="7" spans="1:25" ht="8.1" customHeight="1" x14ac:dyDescent="0.25">
      <c r="A7" s="70"/>
      <c r="B7" s="71"/>
      <c r="C7" s="71"/>
      <c r="D7" s="71"/>
      <c r="E7" s="71"/>
      <c r="F7" s="71"/>
      <c r="G7" s="71"/>
      <c r="H7" s="71"/>
      <c r="I7" s="71"/>
      <c r="J7" s="71"/>
      <c r="K7" s="71"/>
      <c r="L7" s="71"/>
      <c r="M7" s="77"/>
      <c r="N7" s="71"/>
      <c r="O7" s="71"/>
      <c r="P7" s="71"/>
      <c r="Q7" s="72"/>
    </row>
    <row r="8" spans="1:25" s="1" customFormat="1" ht="15" customHeight="1" x14ac:dyDescent="0.25">
      <c r="A8" s="73"/>
      <c r="B8" s="74"/>
      <c r="C8" s="78" t="s">
        <v>59</v>
      </c>
      <c r="D8" s="74"/>
      <c r="E8" s="624">
        <f>Summary!L13</f>
        <v>0</v>
      </c>
      <c r="F8" s="626"/>
      <c r="G8" s="74"/>
      <c r="H8" s="74"/>
      <c r="I8" s="78" t="s">
        <v>60</v>
      </c>
      <c r="J8" s="74"/>
      <c r="K8" s="624">
        <f>Summary!L16</f>
        <v>0</v>
      </c>
      <c r="L8" s="625"/>
      <c r="M8" s="625"/>
      <c r="N8" s="625"/>
      <c r="O8" s="626"/>
      <c r="P8" s="74"/>
      <c r="Q8" s="79"/>
    </row>
    <row r="9" spans="1:25" s="1" customFormat="1" ht="3.95" customHeight="1" x14ac:dyDescent="0.25">
      <c r="A9" s="73"/>
      <c r="B9" s="74"/>
      <c r="C9" s="74"/>
      <c r="D9" s="74"/>
      <c r="E9" s="80"/>
      <c r="F9" s="74"/>
      <c r="G9" s="74"/>
      <c r="H9" s="74"/>
      <c r="I9" s="74"/>
      <c r="J9" s="74"/>
      <c r="K9" s="74"/>
      <c r="L9" s="74"/>
      <c r="M9" s="81"/>
      <c r="N9" s="74"/>
      <c r="O9" s="74"/>
      <c r="P9" s="74"/>
      <c r="Q9" s="79"/>
    </row>
    <row r="10" spans="1:25" s="1" customFormat="1" ht="8.1" customHeight="1" x14ac:dyDescent="0.25">
      <c r="A10" s="73"/>
      <c r="B10" s="74"/>
      <c r="C10" s="74"/>
      <c r="D10" s="74"/>
      <c r="E10" s="74"/>
      <c r="F10" s="74"/>
      <c r="G10" s="74"/>
      <c r="H10" s="74"/>
      <c r="I10" s="74"/>
      <c r="J10" s="74"/>
      <c r="K10" s="74"/>
      <c r="L10" s="74"/>
      <c r="M10" s="81"/>
      <c r="N10" s="74"/>
      <c r="O10" s="74"/>
      <c r="P10" s="74"/>
      <c r="Q10" s="79"/>
    </row>
    <row r="11" spans="1:25" s="1" customFormat="1" ht="8.1" customHeight="1" x14ac:dyDescent="0.25">
      <c r="A11" s="73"/>
      <c r="B11" s="74"/>
      <c r="C11" s="74"/>
      <c r="D11" s="74"/>
      <c r="E11" s="74"/>
      <c r="F11" s="74"/>
      <c r="G11" s="74"/>
      <c r="H11" s="74"/>
      <c r="I11" s="74"/>
      <c r="J11" s="74"/>
      <c r="K11" s="74"/>
      <c r="L11" s="74"/>
      <c r="M11" s="81"/>
      <c r="N11" s="74"/>
      <c r="O11" s="74"/>
      <c r="P11" s="74"/>
      <c r="Q11" s="79"/>
    </row>
    <row r="12" spans="1:25" s="7" customFormat="1" ht="20.100000000000001" customHeight="1" x14ac:dyDescent="0.25">
      <c r="A12" s="37"/>
      <c r="B12" s="83"/>
      <c r="C12" s="260" t="s">
        <v>76</v>
      </c>
      <c r="D12" s="22"/>
      <c r="E12" s="645" t="s">
        <v>77</v>
      </c>
      <c r="F12" s="645"/>
      <c r="G12" s="645"/>
      <c r="H12" s="645"/>
      <c r="I12" s="645"/>
      <c r="J12" s="645"/>
      <c r="K12" s="645"/>
      <c r="L12" s="645"/>
      <c r="M12" s="645"/>
      <c r="N12" s="645"/>
      <c r="O12" s="645"/>
      <c r="P12" s="83"/>
      <c r="Q12" s="38"/>
    </row>
    <row r="13" spans="1:25" s="7" customFormat="1" ht="6" customHeight="1" x14ac:dyDescent="0.25">
      <c r="A13" s="82"/>
      <c r="B13" s="83"/>
      <c r="C13" s="323"/>
      <c r="D13" s="83"/>
      <c r="E13" s="84"/>
      <c r="F13" s="84"/>
      <c r="G13" s="84"/>
      <c r="H13" s="84"/>
      <c r="I13" s="84"/>
      <c r="J13" s="84"/>
      <c r="K13" s="84"/>
      <c r="L13" s="84"/>
      <c r="M13" s="324"/>
      <c r="N13" s="84"/>
      <c r="O13" s="84"/>
      <c r="P13" s="83"/>
      <c r="Q13" s="85"/>
    </row>
    <row r="14" spans="1:25" s="7" customFormat="1" ht="26.25" customHeight="1" x14ac:dyDescent="0.25">
      <c r="A14" s="82"/>
      <c r="B14" s="83"/>
      <c r="C14" s="646" t="s">
        <v>347</v>
      </c>
      <c r="D14" s="646"/>
      <c r="E14" s="646"/>
      <c r="F14" s="646"/>
      <c r="G14" s="646"/>
      <c r="H14" s="646"/>
      <c r="I14" s="646"/>
      <c r="J14" s="646"/>
      <c r="K14" s="646"/>
      <c r="L14" s="646"/>
      <c r="M14" s="646"/>
      <c r="N14" s="646"/>
      <c r="O14" s="646"/>
      <c r="P14" s="83"/>
      <c r="Q14" s="85"/>
    </row>
    <row r="15" spans="1:25" s="7" customFormat="1" ht="7.5" customHeight="1" x14ac:dyDescent="0.25">
      <c r="A15" s="82"/>
      <c r="B15" s="83"/>
      <c r="C15" s="86"/>
      <c r="D15" s="83"/>
      <c r="E15" s="87"/>
      <c r="F15" s="87"/>
      <c r="G15" s="87"/>
      <c r="H15" s="87"/>
      <c r="I15" s="87"/>
      <c r="J15" s="84"/>
      <c r="K15" s="87"/>
      <c r="L15" s="84"/>
      <c r="M15" s="88"/>
      <c r="N15" s="84"/>
      <c r="O15" s="87"/>
      <c r="P15" s="83"/>
      <c r="Q15" s="85"/>
    </row>
    <row r="16" spans="1:25" s="8" customFormat="1" ht="15" customHeight="1" x14ac:dyDescent="0.25">
      <c r="A16" s="89"/>
      <c r="B16" s="90"/>
      <c r="C16" s="406" t="s">
        <v>78</v>
      </c>
      <c r="D16" s="90"/>
      <c r="E16" s="407" t="s">
        <v>79</v>
      </c>
      <c r="F16" s="647" t="s">
        <v>80</v>
      </c>
      <c r="G16" s="648"/>
      <c r="H16" s="648"/>
      <c r="I16" s="649"/>
      <c r="J16" s="90"/>
      <c r="K16" s="406" t="s">
        <v>81</v>
      </c>
      <c r="L16" s="311"/>
      <c r="M16" s="406" t="s">
        <v>73</v>
      </c>
      <c r="N16" s="311"/>
      <c r="O16" s="406" t="s">
        <v>74</v>
      </c>
      <c r="P16" s="90"/>
      <c r="Q16" s="91"/>
      <c r="W16" s="8" t="s">
        <v>611</v>
      </c>
      <c r="X16" s="8" t="s">
        <v>610</v>
      </c>
      <c r="Y16" s="472" t="s">
        <v>62</v>
      </c>
    </row>
    <row r="17" spans="1:26" s="1" customFormat="1" ht="15" customHeight="1" x14ac:dyDescent="0.25">
      <c r="A17" s="73"/>
      <c r="B17" s="74"/>
      <c r="C17" s="92" t="s">
        <v>82</v>
      </c>
      <c r="D17" s="74"/>
      <c r="E17" s="93" t="s">
        <v>83</v>
      </c>
      <c r="F17" s="642" t="s">
        <v>84</v>
      </c>
      <c r="G17" s="643"/>
      <c r="H17" s="643"/>
      <c r="I17" s="644"/>
      <c r="J17" s="74"/>
      <c r="K17" s="18"/>
      <c r="L17" s="94"/>
      <c r="M17" s="95">
        <f>Z17</f>
        <v>2090</v>
      </c>
      <c r="N17" s="94"/>
      <c r="O17" s="95">
        <f>K17*M17</f>
        <v>0</v>
      </c>
      <c r="P17" s="74"/>
      <c r="Q17" s="79"/>
      <c r="W17" s="441">
        <v>1900</v>
      </c>
      <c r="X17" s="471">
        <f>SUM(W17*0.1)</f>
        <v>190</v>
      </c>
      <c r="Y17" s="471">
        <f>X17+W17</f>
        <v>2090</v>
      </c>
      <c r="Z17" s="8">
        <v>2090</v>
      </c>
    </row>
    <row r="18" spans="1:26" s="1" customFormat="1" ht="15" customHeight="1" x14ac:dyDescent="0.25">
      <c r="A18" s="73"/>
      <c r="B18" s="74"/>
      <c r="C18" s="92" t="s">
        <v>85</v>
      </c>
      <c r="D18" s="74"/>
      <c r="E18" s="93" t="s">
        <v>86</v>
      </c>
      <c r="F18" s="642" t="s">
        <v>84</v>
      </c>
      <c r="G18" s="643"/>
      <c r="H18" s="643"/>
      <c r="I18" s="644"/>
      <c r="J18" s="74"/>
      <c r="K18" s="18"/>
      <c r="L18" s="94"/>
      <c r="M18" s="95">
        <f t="shared" ref="M18:M34" si="0">Z18</f>
        <v>3025</v>
      </c>
      <c r="N18" s="94"/>
      <c r="O18" s="95">
        <f t="shared" ref="O18:O27" si="1">K18*M18</f>
        <v>0</v>
      </c>
      <c r="P18" s="74"/>
      <c r="Q18" s="79"/>
      <c r="W18" s="1">
        <v>2750</v>
      </c>
      <c r="X18" s="471">
        <f t="shared" ref="X18:X36" si="2">SUM(W18*0.1)</f>
        <v>275</v>
      </c>
      <c r="Y18" s="471">
        <f t="shared" ref="Y18:Y36" si="3">X18+W18</f>
        <v>3025</v>
      </c>
      <c r="Z18" s="1">
        <v>3025</v>
      </c>
    </row>
    <row r="19" spans="1:26" s="1" customFormat="1" ht="15" customHeight="1" x14ac:dyDescent="0.25">
      <c r="A19" s="73"/>
      <c r="B19" s="74"/>
      <c r="C19" s="92" t="s">
        <v>87</v>
      </c>
      <c r="D19" s="74"/>
      <c r="E19" s="93" t="s">
        <v>88</v>
      </c>
      <c r="F19" s="642" t="s">
        <v>84</v>
      </c>
      <c r="G19" s="643"/>
      <c r="H19" s="643"/>
      <c r="I19" s="644"/>
      <c r="J19" s="74"/>
      <c r="K19" s="18"/>
      <c r="L19" s="94"/>
      <c r="M19" s="95">
        <f t="shared" si="0"/>
        <v>4345</v>
      </c>
      <c r="N19" s="94"/>
      <c r="O19" s="95">
        <f t="shared" ref="O19:O20" si="4">K19*M19</f>
        <v>0</v>
      </c>
      <c r="P19" s="74"/>
      <c r="Q19" s="79"/>
      <c r="W19" s="1">
        <v>3950</v>
      </c>
      <c r="X19" s="471">
        <f t="shared" si="2"/>
        <v>395</v>
      </c>
      <c r="Y19" s="471">
        <f t="shared" si="3"/>
        <v>4345</v>
      </c>
      <c r="Z19" s="1">
        <v>4345</v>
      </c>
    </row>
    <row r="20" spans="1:26" s="1" customFormat="1" ht="15" customHeight="1" x14ac:dyDescent="0.25">
      <c r="A20" s="33"/>
      <c r="B20" s="21"/>
      <c r="C20" s="20" t="s">
        <v>337</v>
      </c>
      <c r="D20" s="21"/>
      <c r="E20" s="40" t="s">
        <v>338</v>
      </c>
      <c r="F20" s="642" t="s">
        <v>84</v>
      </c>
      <c r="G20" s="643"/>
      <c r="H20" s="643"/>
      <c r="I20" s="644"/>
      <c r="J20" s="21"/>
      <c r="K20" s="18"/>
      <c r="L20" s="15"/>
      <c r="M20" s="95">
        <f t="shared" si="0"/>
        <v>7040</v>
      </c>
      <c r="N20" s="15"/>
      <c r="O20" s="14">
        <f t="shared" si="4"/>
        <v>0</v>
      </c>
      <c r="P20" s="21"/>
      <c r="Q20" s="34"/>
      <c r="W20" s="1">
        <v>6400</v>
      </c>
      <c r="X20" s="471">
        <f t="shared" si="2"/>
        <v>640</v>
      </c>
      <c r="Y20" s="471">
        <f t="shared" si="3"/>
        <v>7040</v>
      </c>
      <c r="Z20" s="1">
        <v>7040</v>
      </c>
    </row>
    <row r="21" spans="1:26" s="1" customFormat="1" ht="15" customHeight="1" x14ac:dyDescent="0.25">
      <c r="A21" s="73"/>
      <c r="B21" s="74"/>
      <c r="C21" s="92" t="s">
        <v>89</v>
      </c>
      <c r="D21" s="74"/>
      <c r="E21" s="93" t="s">
        <v>343</v>
      </c>
      <c r="F21" s="642"/>
      <c r="G21" s="643"/>
      <c r="H21" s="643"/>
      <c r="I21" s="644"/>
      <c r="J21" s="74"/>
      <c r="K21" s="18"/>
      <c r="L21" s="94"/>
      <c r="M21" s="95">
        <f t="shared" si="0"/>
        <v>255</v>
      </c>
      <c r="N21" s="94"/>
      <c r="O21" s="95">
        <f t="shared" si="1"/>
        <v>0</v>
      </c>
      <c r="P21" s="74"/>
      <c r="Q21" s="79"/>
      <c r="W21" s="1">
        <v>230</v>
      </c>
      <c r="X21" s="471">
        <f t="shared" si="2"/>
        <v>23</v>
      </c>
      <c r="Y21" s="471">
        <f t="shared" si="3"/>
        <v>253</v>
      </c>
      <c r="Z21" s="1">
        <v>255</v>
      </c>
    </row>
    <row r="22" spans="1:26" s="1" customFormat="1" ht="15" customHeight="1" x14ac:dyDescent="0.25">
      <c r="A22" s="73"/>
      <c r="B22" s="74"/>
      <c r="C22" s="92" t="s">
        <v>91</v>
      </c>
      <c r="D22" s="74"/>
      <c r="E22" s="93" t="s">
        <v>344</v>
      </c>
      <c r="F22" s="651" t="s">
        <v>90</v>
      </c>
      <c r="G22" s="652"/>
      <c r="H22" s="652"/>
      <c r="I22" s="653"/>
      <c r="J22" s="74"/>
      <c r="K22" s="18"/>
      <c r="L22" s="94"/>
      <c r="M22" s="95">
        <f t="shared" si="0"/>
        <v>260</v>
      </c>
      <c r="N22" s="94"/>
      <c r="O22" s="95">
        <f t="shared" si="1"/>
        <v>0</v>
      </c>
      <c r="P22" s="74"/>
      <c r="Q22" s="79"/>
      <c r="W22" s="1">
        <v>235</v>
      </c>
      <c r="X22" s="471">
        <f t="shared" si="2"/>
        <v>23.5</v>
      </c>
      <c r="Y22" s="471">
        <f t="shared" si="3"/>
        <v>258.5</v>
      </c>
      <c r="Z22" s="1">
        <v>260</v>
      </c>
    </row>
    <row r="23" spans="1:26" s="1" customFormat="1" ht="15" customHeight="1" x14ac:dyDescent="0.25">
      <c r="A23" s="73"/>
      <c r="B23" s="74"/>
      <c r="C23" s="92" t="s">
        <v>92</v>
      </c>
      <c r="D23" s="74"/>
      <c r="E23" s="93" t="s">
        <v>345</v>
      </c>
      <c r="F23" s="651" t="s">
        <v>90</v>
      </c>
      <c r="G23" s="652"/>
      <c r="H23" s="652"/>
      <c r="I23" s="653"/>
      <c r="J23" s="74"/>
      <c r="K23" s="18"/>
      <c r="L23" s="94"/>
      <c r="M23" s="95">
        <f t="shared" si="0"/>
        <v>270</v>
      </c>
      <c r="N23" s="94"/>
      <c r="O23" s="95">
        <f t="shared" si="1"/>
        <v>0</v>
      </c>
      <c r="P23" s="74"/>
      <c r="Q23" s="79"/>
      <c r="W23" s="1">
        <v>245</v>
      </c>
      <c r="X23" s="471">
        <f t="shared" si="2"/>
        <v>24.5</v>
      </c>
      <c r="Y23" s="471">
        <f t="shared" si="3"/>
        <v>269.5</v>
      </c>
      <c r="Z23" s="1">
        <v>270</v>
      </c>
    </row>
    <row r="24" spans="1:26" s="1" customFormat="1" ht="15" customHeight="1" x14ac:dyDescent="0.25">
      <c r="A24" s="73"/>
      <c r="B24" s="74"/>
      <c r="C24" s="20" t="s">
        <v>346</v>
      </c>
      <c r="D24" s="21"/>
      <c r="E24" s="40" t="s">
        <v>594</v>
      </c>
      <c r="F24" s="609"/>
      <c r="G24" s="610"/>
      <c r="H24" s="610"/>
      <c r="I24" s="611"/>
      <c r="J24" s="21"/>
      <c r="K24" s="18"/>
      <c r="L24" s="15"/>
      <c r="M24" s="95">
        <f t="shared" si="0"/>
        <v>435</v>
      </c>
      <c r="N24" s="94"/>
      <c r="O24" s="95">
        <f t="shared" si="1"/>
        <v>0</v>
      </c>
      <c r="P24" s="74"/>
      <c r="Q24" s="79"/>
      <c r="W24" s="1">
        <v>395</v>
      </c>
      <c r="X24" s="471">
        <f t="shared" si="2"/>
        <v>39.5</v>
      </c>
      <c r="Y24" s="471">
        <f t="shared" si="3"/>
        <v>434.5</v>
      </c>
      <c r="Z24" s="1">
        <v>435</v>
      </c>
    </row>
    <row r="25" spans="1:26" s="1" customFormat="1" ht="15" customHeight="1" x14ac:dyDescent="0.25">
      <c r="A25" s="73"/>
      <c r="B25" s="74"/>
      <c r="C25" s="470" t="s">
        <v>600</v>
      </c>
      <c r="D25" s="74"/>
      <c r="E25" s="93" t="s">
        <v>595</v>
      </c>
      <c r="F25" s="609"/>
      <c r="G25" s="610"/>
      <c r="H25" s="610"/>
      <c r="I25" s="611"/>
      <c r="J25" s="21"/>
      <c r="K25" s="18"/>
      <c r="L25" s="15"/>
      <c r="M25" s="95">
        <f t="shared" si="0"/>
        <v>260</v>
      </c>
      <c r="N25" s="94"/>
      <c r="O25" s="95">
        <f t="shared" si="1"/>
        <v>0</v>
      </c>
      <c r="P25" s="74"/>
      <c r="Q25" s="79"/>
      <c r="R25" s="164"/>
      <c r="S25" s="165"/>
      <c r="T25" s="164"/>
      <c r="U25" s="165"/>
      <c r="W25" s="1">
        <v>235</v>
      </c>
      <c r="X25" s="471">
        <f t="shared" si="2"/>
        <v>23.5</v>
      </c>
      <c r="Y25" s="471">
        <f t="shared" si="3"/>
        <v>258.5</v>
      </c>
      <c r="Z25" s="1">
        <v>260</v>
      </c>
    </row>
    <row r="26" spans="1:26" s="1" customFormat="1" ht="15" customHeight="1" x14ac:dyDescent="0.25">
      <c r="A26" s="73"/>
      <c r="B26" s="74"/>
      <c r="C26" s="470" t="s">
        <v>601</v>
      </c>
      <c r="D26" s="74"/>
      <c r="E26" s="93" t="s">
        <v>596</v>
      </c>
      <c r="F26" s="609"/>
      <c r="G26" s="610"/>
      <c r="H26" s="610"/>
      <c r="I26" s="611"/>
      <c r="J26" s="21"/>
      <c r="K26" s="18"/>
      <c r="L26" s="15"/>
      <c r="M26" s="95">
        <f t="shared" si="0"/>
        <v>280</v>
      </c>
      <c r="N26" s="94"/>
      <c r="O26" s="95">
        <f t="shared" si="1"/>
        <v>0</v>
      </c>
      <c r="P26" s="74"/>
      <c r="Q26" s="79"/>
      <c r="R26" s="164"/>
      <c r="S26" s="165"/>
      <c r="T26" s="164"/>
      <c r="U26" s="165"/>
      <c r="W26" s="1">
        <v>255</v>
      </c>
      <c r="X26" s="471">
        <f t="shared" si="2"/>
        <v>25.5</v>
      </c>
      <c r="Y26" s="471">
        <f t="shared" si="3"/>
        <v>280.5</v>
      </c>
      <c r="Z26" s="1">
        <v>280</v>
      </c>
    </row>
    <row r="27" spans="1:26" s="1" customFormat="1" ht="15" customHeight="1" x14ac:dyDescent="0.25">
      <c r="A27" s="73"/>
      <c r="B27" s="74"/>
      <c r="C27" s="470" t="s">
        <v>602</v>
      </c>
      <c r="D27" s="74"/>
      <c r="E27" s="93" t="s">
        <v>597</v>
      </c>
      <c r="F27" s="609"/>
      <c r="G27" s="610"/>
      <c r="H27" s="610"/>
      <c r="I27" s="611"/>
      <c r="J27" s="21"/>
      <c r="K27" s="18"/>
      <c r="L27" s="15"/>
      <c r="M27" s="95">
        <f t="shared" si="0"/>
        <v>325</v>
      </c>
      <c r="N27" s="94"/>
      <c r="O27" s="95">
        <f t="shared" si="1"/>
        <v>0</v>
      </c>
      <c r="P27" s="74"/>
      <c r="Q27" s="79"/>
      <c r="R27" s="164"/>
      <c r="S27" s="165"/>
      <c r="T27" s="164"/>
      <c r="U27" s="165"/>
      <c r="W27" s="1">
        <v>295</v>
      </c>
      <c r="X27" s="471">
        <f t="shared" si="2"/>
        <v>29.5</v>
      </c>
      <c r="Y27" s="471">
        <f t="shared" si="3"/>
        <v>324.5</v>
      </c>
      <c r="Z27" s="1">
        <v>325</v>
      </c>
    </row>
    <row r="28" spans="1:26" s="1" customFormat="1" ht="15" customHeight="1" x14ac:dyDescent="0.25">
      <c r="A28" s="73"/>
      <c r="B28" s="74"/>
      <c r="C28" s="92" t="s">
        <v>97</v>
      </c>
      <c r="D28" s="74"/>
      <c r="E28" s="93" t="s">
        <v>591</v>
      </c>
      <c r="F28" s="642" t="s">
        <v>90</v>
      </c>
      <c r="G28" s="643"/>
      <c r="H28" s="643"/>
      <c r="I28" s="644"/>
      <c r="J28" s="74"/>
      <c r="K28" s="18"/>
      <c r="L28" s="94"/>
      <c r="M28" s="95">
        <f t="shared" si="0"/>
        <v>510</v>
      </c>
      <c r="N28" s="94"/>
      <c r="O28" s="95">
        <f>K28*M28</f>
        <v>0</v>
      </c>
      <c r="P28" s="74"/>
      <c r="Q28" s="79"/>
      <c r="R28" s="160">
        <f>M28*0.1</f>
        <v>51</v>
      </c>
      <c r="S28" s="160">
        <f>R28+M28</f>
        <v>561</v>
      </c>
      <c r="T28" s="160">
        <f>S28*0.1</f>
        <v>56.1</v>
      </c>
      <c r="U28" s="161">
        <f>T28+S28</f>
        <v>617.1</v>
      </c>
      <c r="V28" s="1">
        <v>460</v>
      </c>
      <c r="W28" s="1">
        <v>460</v>
      </c>
      <c r="X28" s="471">
        <f t="shared" si="2"/>
        <v>46</v>
      </c>
      <c r="Y28" s="471">
        <f t="shared" si="3"/>
        <v>506</v>
      </c>
      <c r="Z28" s="1">
        <v>510</v>
      </c>
    </row>
    <row r="29" spans="1:26" s="1" customFormat="1" ht="15" customHeight="1" x14ac:dyDescent="0.25">
      <c r="A29" s="73"/>
      <c r="B29" s="74"/>
      <c r="C29" s="92" t="s">
        <v>590</v>
      </c>
      <c r="D29" s="74"/>
      <c r="E29" s="93" t="s">
        <v>584</v>
      </c>
      <c r="F29" s="642" t="s">
        <v>84</v>
      </c>
      <c r="G29" s="643"/>
      <c r="H29" s="643"/>
      <c r="I29" s="644"/>
      <c r="J29" s="74"/>
      <c r="K29" s="18"/>
      <c r="L29" s="94"/>
      <c r="M29" s="95">
        <f t="shared" si="0"/>
        <v>1375</v>
      </c>
      <c r="N29" s="94"/>
      <c r="O29" s="95">
        <f>K29*M29</f>
        <v>0</v>
      </c>
      <c r="P29" s="74"/>
      <c r="Q29" s="79"/>
      <c r="R29" s="160">
        <f>M29*0.1</f>
        <v>137.5</v>
      </c>
      <c r="S29" s="160">
        <f>R29+M29</f>
        <v>1512.5</v>
      </c>
      <c r="T29" s="160">
        <f>S29*0.1</f>
        <v>151.25</v>
      </c>
      <c r="U29" s="161">
        <f>T29+S29</f>
        <v>1663.75</v>
      </c>
      <c r="V29" s="1">
        <v>460</v>
      </c>
      <c r="W29" s="1">
        <v>1250</v>
      </c>
      <c r="X29" s="471">
        <f t="shared" si="2"/>
        <v>125</v>
      </c>
      <c r="Y29" s="471">
        <f t="shared" si="3"/>
        <v>1375</v>
      </c>
      <c r="Z29" s="1">
        <v>1375</v>
      </c>
    </row>
    <row r="30" spans="1:26" s="1" customFormat="1" ht="15" customHeight="1" x14ac:dyDescent="0.25">
      <c r="A30" s="73"/>
      <c r="B30" s="74"/>
      <c r="C30" s="92" t="s">
        <v>98</v>
      </c>
      <c r="D30" s="74"/>
      <c r="E30" s="93" t="s">
        <v>585</v>
      </c>
      <c r="F30" s="642" t="s">
        <v>84</v>
      </c>
      <c r="G30" s="643"/>
      <c r="H30" s="643"/>
      <c r="I30" s="644"/>
      <c r="J30" s="74"/>
      <c r="K30" s="18"/>
      <c r="L30" s="94"/>
      <c r="M30" s="95">
        <f t="shared" si="0"/>
        <v>1375</v>
      </c>
      <c r="N30" s="94"/>
      <c r="O30" s="95">
        <f>K30*M30</f>
        <v>0</v>
      </c>
      <c r="P30" s="74"/>
      <c r="Q30" s="79"/>
      <c r="R30" s="160">
        <f>M30*0.1</f>
        <v>137.5</v>
      </c>
      <c r="S30" s="160">
        <f>R30+M30</f>
        <v>1512.5</v>
      </c>
      <c r="T30" s="160">
        <f>S30*0.1</f>
        <v>151.25</v>
      </c>
      <c r="U30" s="161">
        <f>T30+S30</f>
        <v>1663.75</v>
      </c>
      <c r="V30" s="1">
        <v>460</v>
      </c>
      <c r="W30" s="1">
        <v>1250</v>
      </c>
      <c r="X30" s="471">
        <f t="shared" si="2"/>
        <v>125</v>
      </c>
      <c r="Y30" s="471">
        <f t="shared" si="3"/>
        <v>1375</v>
      </c>
      <c r="Z30" s="1">
        <v>1375</v>
      </c>
    </row>
    <row r="31" spans="1:26" s="1" customFormat="1" ht="15" customHeight="1" x14ac:dyDescent="0.25">
      <c r="A31" s="73"/>
      <c r="B31" s="74"/>
      <c r="C31" s="92" t="s">
        <v>98</v>
      </c>
      <c r="D31" s="74"/>
      <c r="E31" s="93" t="s">
        <v>592</v>
      </c>
      <c r="F31" s="642" t="s">
        <v>84</v>
      </c>
      <c r="G31" s="643"/>
      <c r="H31" s="643"/>
      <c r="I31" s="644"/>
      <c r="J31" s="74"/>
      <c r="K31" s="18"/>
      <c r="L31" s="94"/>
      <c r="M31" s="95">
        <f t="shared" si="0"/>
        <v>1375</v>
      </c>
      <c r="N31" s="94"/>
      <c r="O31" s="95">
        <f>K31*M31</f>
        <v>0</v>
      </c>
      <c r="P31" s="74"/>
      <c r="Q31" s="79"/>
      <c r="R31" s="160">
        <f>M31*0.1</f>
        <v>137.5</v>
      </c>
      <c r="S31" s="160">
        <f>R31+M31</f>
        <v>1512.5</v>
      </c>
      <c r="T31" s="160">
        <f>S31*0.1</f>
        <v>151.25</v>
      </c>
      <c r="U31" s="161">
        <f>T31+S31</f>
        <v>1663.75</v>
      </c>
      <c r="V31" s="1">
        <v>460</v>
      </c>
      <c r="W31" s="1">
        <v>1250</v>
      </c>
      <c r="X31" s="471">
        <f t="shared" si="2"/>
        <v>125</v>
      </c>
      <c r="Y31" s="471">
        <f t="shared" si="3"/>
        <v>1375</v>
      </c>
      <c r="Z31" s="1">
        <v>1375</v>
      </c>
    </row>
    <row r="32" spans="1:26" s="1" customFormat="1" ht="15" customHeight="1" x14ac:dyDescent="0.25">
      <c r="A32" s="73"/>
      <c r="B32" s="74"/>
      <c r="C32" s="92" t="s">
        <v>99</v>
      </c>
      <c r="D32" s="74"/>
      <c r="E32" s="93" t="s">
        <v>100</v>
      </c>
      <c r="F32" s="642" t="s">
        <v>84</v>
      </c>
      <c r="G32" s="643"/>
      <c r="H32" s="643"/>
      <c r="I32" s="644"/>
      <c r="J32" s="74"/>
      <c r="K32" s="18"/>
      <c r="L32" s="94"/>
      <c r="M32" s="95">
        <f t="shared" si="0"/>
        <v>2090</v>
      </c>
      <c r="N32" s="94"/>
      <c r="O32" s="95">
        <f>K32*M32</f>
        <v>0</v>
      </c>
      <c r="P32" s="74"/>
      <c r="Q32" s="79"/>
      <c r="R32" s="160">
        <f t="shared" ref="R32" si="5">M32*0.1</f>
        <v>209</v>
      </c>
      <c r="S32" s="160">
        <f t="shared" ref="S32" si="6">R32+M32</f>
        <v>2299</v>
      </c>
      <c r="T32" s="160">
        <f t="shared" ref="T32" si="7">S32*0.1</f>
        <v>229.9</v>
      </c>
      <c r="U32" s="161">
        <f t="shared" ref="U32" si="8">T32+S32</f>
        <v>2528.9</v>
      </c>
      <c r="V32" s="1">
        <v>2180</v>
      </c>
      <c r="W32" s="1">
        <v>1900</v>
      </c>
      <c r="X32" s="471">
        <f t="shared" si="2"/>
        <v>190</v>
      </c>
      <c r="Y32" s="471">
        <f t="shared" si="3"/>
        <v>2090</v>
      </c>
      <c r="Z32" s="1">
        <v>2090</v>
      </c>
    </row>
    <row r="33" spans="1:26" s="1" customFormat="1" ht="15" customHeight="1" x14ac:dyDescent="0.25">
      <c r="A33" s="73"/>
      <c r="B33" s="74"/>
      <c r="C33" s="92" t="s">
        <v>589</v>
      </c>
      <c r="D33" s="74"/>
      <c r="E33" s="93" t="s">
        <v>586</v>
      </c>
      <c r="F33" s="443"/>
      <c r="G33" s="444"/>
      <c r="H33" s="444"/>
      <c r="I33" s="445"/>
      <c r="J33" s="74"/>
      <c r="K33" s="18"/>
      <c r="L33" s="94"/>
      <c r="M33" s="95">
        <f t="shared" si="0"/>
        <v>385</v>
      </c>
      <c r="N33" s="94"/>
      <c r="O33" s="95">
        <f t="shared" ref="O33" si="9">K33*M33</f>
        <v>0</v>
      </c>
      <c r="P33" s="74"/>
      <c r="Q33" s="79"/>
      <c r="R33" s="160"/>
      <c r="S33" s="160"/>
      <c r="T33" s="160"/>
      <c r="U33" s="161"/>
      <c r="W33" s="1">
        <v>350</v>
      </c>
      <c r="X33" s="471">
        <f t="shared" si="2"/>
        <v>35</v>
      </c>
      <c r="Y33" s="471">
        <f t="shared" si="3"/>
        <v>385</v>
      </c>
      <c r="Z33" s="1">
        <v>385</v>
      </c>
    </row>
    <row r="34" spans="1:26" s="1" customFormat="1" ht="15" customHeight="1" x14ac:dyDescent="0.25">
      <c r="A34" s="73"/>
      <c r="B34" s="74"/>
      <c r="C34" s="92" t="s">
        <v>588</v>
      </c>
      <c r="D34" s="74"/>
      <c r="E34" s="93" t="s">
        <v>587</v>
      </c>
      <c r="F34" s="443"/>
      <c r="G34" s="444"/>
      <c r="H34" s="444"/>
      <c r="I34" s="445"/>
      <c r="J34" s="74"/>
      <c r="K34" s="18"/>
      <c r="L34" s="94"/>
      <c r="M34" s="95">
        <f t="shared" si="0"/>
        <v>385</v>
      </c>
      <c r="N34" s="94"/>
      <c r="O34" s="95">
        <f>K34*M34</f>
        <v>0</v>
      </c>
      <c r="P34" s="74"/>
      <c r="Q34" s="79"/>
      <c r="R34" s="160"/>
      <c r="S34" s="160"/>
      <c r="T34" s="160"/>
      <c r="U34" s="161"/>
      <c r="W34" s="1">
        <v>350</v>
      </c>
      <c r="X34" s="471">
        <f t="shared" si="2"/>
        <v>35</v>
      </c>
      <c r="Y34" s="471">
        <f t="shared" si="3"/>
        <v>385</v>
      </c>
      <c r="Z34" s="1">
        <v>385</v>
      </c>
    </row>
    <row r="35" spans="1:26" s="1" customFormat="1" ht="15" customHeight="1" x14ac:dyDescent="0.25">
      <c r="A35" s="73"/>
      <c r="B35" s="74"/>
      <c r="C35" s="321" t="s">
        <v>339</v>
      </c>
      <c r="D35" s="325"/>
      <c r="E35" s="663" t="s">
        <v>340</v>
      </c>
      <c r="F35" s="663"/>
      <c r="G35" s="663"/>
      <c r="H35" s="663"/>
      <c r="I35" s="663"/>
      <c r="J35" s="21"/>
      <c r="K35" s="18"/>
      <c r="L35" s="15"/>
      <c r="M35" s="95"/>
      <c r="N35" s="15"/>
      <c r="O35" s="14" t="s">
        <v>250</v>
      </c>
      <c r="P35" s="74"/>
      <c r="Q35" s="79"/>
      <c r="X35" s="471">
        <f t="shared" si="2"/>
        <v>0</v>
      </c>
      <c r="Y35" s="471">
        <f t="shared" si="3"/>
        <v>0</v>
      </c>
    </row>
    <row r="36" spans="1:26" s="1" customFormat="1" ht="15" customHeight="1" x14ac:dyDescent="0.25">
      <c r="A36" s="73"/>
      <c r="B36" s="74"/>
      <c r="C36" s="322" t="s">
        <v>341</v>
      </c>
      <c r="D36" s="326"/>
      <c r="E36" s="664" t="s">
        <v>342</v>
      </c>
      <c r="F36" s="664"/>
      <c r="G36" s="664"/>
      <c r="H36" s="664"/>
      <c r="I36" s="664"/>
      <c r="J36" s="21"/>
      <c r="K36" s="18"/>
      <c r="L36" s="15"/>
      <c r="M36" s="95"/>
      <c r="N36" s="15"/>
      <c r="O36" s="14" t="s">
        <v>250</v>
      </c>
      <c r="P36" s="74"/>
      <c r="Q36" s="79"/>
      <c r="X36" s="471">
        <f t="shared" si="2"/>
        <v>0</v>
      </c>
      <c r="Y36" s="471">
        <f t="shared" si="3"/>
        <v>0</v>
      </c>
    </row>
    <row r="37" spans="1:26" s="1" customFormat="1" ht="9" customHeight="1" x14ac:dyDescent="0.25">
      <c r="A37" s="73"/>
      <c r="B37" s="74"/>
      <c r="C37" s="94"/>
      <c r="D37" s="74"/>
      <c r="E37" s="74"/>
      <c r="F37" s="320"/>
      <c r="G37" s="320"/>
      <c r="H37" s="320"/>
      <c r="I37" s="320"/>
      <c r="J37" s="74"/>
      <c r="K37" s="310"/>
      <c r="L37" s="94"/>
      <c r="M37" s="97"/>
      <c r="N37" s="94"/>
      <c r="O37" s="98"/>
      <c r="P37" s="74"/>
      <c r="Q37" s="79"/>
    </row>
    <row r="38" spans="1:26" s="1" customFormat="1" ht="15" customHeight="1" x14ac:dyDescent="0.25">
      <c r="A38" s="73"/>
      <c r="B38" s="74"/>
      <c r="C38" s="315"/>
      <c r="D38" s="315"/>
      <c r="E38" s="315"/>
      <c r="F38" s="315"/>
      <c r="G38" s="315"/>
      <c r="H38" s="315"/>
      <c r="I38" s="315"/>
      <c r="J38" s="74"/>
      <c r="K38" s="74"/>
      <c r="L38" s="74"/>
      <c r="M38" s="81" t="s">
        <v>63</v>
      </c>
      <c r="N38" s="74"/>
      <c r="O38" s="99">
        <f>SUM(O17:O36)</f>
        <v>0</v>
      </c>
      <c r="P38" s="74"/>
      <c r="Q38" s="79"/>
    </row>
    <row r="39" spans="1:26" s="1" customFormat="1" ht="15" customHeight="1" x14ac:dyDescent="0.25">
      <c r="A39" s="73"/>
      <c r="B39" s="74"/>
      <c r="C39" s="315"/>
      <c r="D39" s="315"/>
      <c r="E39" s="315"/>
      <c r="F39" s="315"/>
      <c r="G39" s="315"/>
      <c r="H39" s="315"/>
      <c r="I39" s="315"/>
      <c r="J39" s="74"/>
      <c r="K39" s="74"/>
      <c r="L39" s="74"/>
      <c r="M39" s="81" t="s">
        <v>31</v>
      </c>
      <c r="N39" s="74"/>
      <c r="O39" s="100">
        <f>O38*15%</f>
        <v>0</v>
      </c>
      <c r="P39" s="74"/>
      <c r="Q39" s="79"/>
    </row>
    <row r="40" spans="1:26" s="1" customFormat="1" ht="15" customHeight="1" thickBot="1" x14ac:dyDescent="0.3">
      <c r="A40" s="73"/>
      <c r="B40" s="74"/>
      <c r="C40" s="101"/>
      <c r="D40" s="315"/>
      <c r="E40" s="315"/>
      <c r="F40" s="315"/>
      <c r="G40" s="315"/>
      <c r="H40" s="315"/>
      <c r="I40" s="315"/>
      <c r="J40" s="74"/>
      <c r="K40" s="74"/>
      <c r="L40" s="74"/>
      <c r="M40" s="81" t="s">
        <v>64</v>
      </c>
      <c r="N40" s="74"/>
      <c r="O40" s="102">
        <f>O38+O39</f>
        <v>0</v>
      </c>
      <c r="P40" s="74"/>
      <c r="Q40" s="79"/>
    </row>
    <row r="41" spans="1:26" s="1" customFormat="1" ht="15" customHeight="1" thickTop="1" x14ac:dyDescent="0.25">
      <c r="A41" s="73"/>
      <c r="B41" s="74"/>
      <c r="C41" s="101"/>
      <c r="D41" s="315"/>
      <c r="E41" s="315"/>
      <c r="F41" s="315"/>
      <c r="G41" s="315"/>
      <c r="H41" s="315"/>
      <c r="I41" s="315"/>
      <c r="J41" s="74"/>
      <c r="K41" s="74"/>
      <c r="L41" s="74"/>
      <c r="M41" s="81"/>
      <c r="N41" s="74"/>
      <c r="O41" s="103"/>
      <c r="P41" s="74"/>
      <c r="Q41" s="79"/>
    </row>
    <row r="42" spans="1:26" s="1" customFormat="1" ht="12.75" customHeight="1" x14ac:dyDescent="0.2">
      <c r="A42" s="73"/>
      <c r="B42" s="74"/>
      <c r="C42" s="104" t="s">
        <v>101</v>
      </c>
      <c r="D42" s="105"/>
      <c r="E42" s="105"/>
      <c r="F42" s="105"/>
      <c r="G42" s="105"/>
      <c r="H42" s="105"/>
      <c r="I42" s="105"/>
      <c r="J42" s="106"/>
      <c r="K42" s="665"/>
      <c r="L42" s="665"/>
      <c r="M42" s="665"/>
      <c r="N42" s="106"/>
      <c r="O42" s="107"/>
      <c r="P42" s="74"/>
      <c r="Q42" s="79"/>
    </row>
    <row r="43" spans="1:26" s="1" customFormat="1" ht="12.75" customHeight="1" x14ac:dyDescent="0.25">
      <c r="A43" s="73"/>
      <c r="B43" s="74"/>
      <c r="C43" s="654" t="s">
        <v>349</v>
      </c>
      <c r="D43" s="655"/>
      <c r="E43" s="655"/>
      <c r="F43" s="655"/>
      <c r="G43" s="655"/>
      <c r="H43" s="655"/>
      <c r="I43" s="655"/>
      <c r="J43" s="655"/>
      <c r="K43" s="655"/>
      <c r="L43" s="655"/>
      <c r="M43" s="655"/>
      <c r="N43" s="655"/>
      <c r="O43" s="656"/>
      <c r="P43" s="74"/>
      <c r="Q43" s="79"/>
    </row>
    <row r="44" spans="1:26" s="1" customFormat="1" ht="24.75" customHeight="1" x14ac:dyDescent="0.25">
      <c r="A44" s="73"/>
      <c r="B44" s="74"/>
      <c r="C44" s="654" t="s">
        <v>615</v>
      </c>
      <c r="D44" s="655"/>
      <c r="E44" s="655"/>
      <c r="F44" s="655"/>
      <c r="G44" s="655"/>
      <c r="H44" s="655"/>
      <c r="I44" s="655"/>
      <c r="J44" s="655"/>
      <c r="K44" s="655"/>
      <c r="L44" s="655"/>
      <c r="M44" s="655"/>
      <c r="N44" s="655"/>
      <c r="O44" s="656"/>
      <c r="P44" s="74"/>
      <c r="Q44" s="79"/>
    </row>
    <row r="45" spans="1:26" s="1" customFormat="1" ht="12.75" customHeight="1" x14ac:dyDescent="0.25">
      <c r="A45" s="73"/>
      <c r="B45" s="74"/>
      <c r="C45" s="654" t="s">
        <v>348</v>
      </c>
      <c r="D45" s="655"/>
      <c r="E45" s="655"/>
      <c r="F45" s="655"/>
      <c r="G45" s="655"/>
      <c r="H45" s="655"/>
      <c r="I45" s="655"/>
      <c r="J45" s="655"/>
      <c r="K45" s="655"/>
      <c r="L45" s="655"/>
      <c r="M45" s="655"/>
      <c r="N45" s="655"/>
      <c r="O45" s="656"/>
      <c r="P45" s="74"/>
      <c r="Q45" s="79"/>
    </row>
    <row r="46" spans="1:26" s="1" customFormat="1" ht="12.75" customHeight="1" x14ac:dyDescent="0.25">
      <c r="A46" s="73"/>
      <c r="B46" s="74"/>
      <c r="C46" s="654" t="s">
        <v>350</v>
      </c>
      <c r="D46" s="655"/>
      <c r="E46" s="655"/>
      <c r="F46" s="655"/>
      <c r="G46" s="655"/>
      <c r="H46" s="655"/>
      <c r="I46" s="655"/>
      <c r="J46" s="655"/>
      <c r="K46" s="655"/>
      <c r="L46" s="655"/>
      <c r="M46" s="655"/>
      <c r="N46" s="655"/>
      <c r="O46" s="656"/>
      <c r="P46" s="74"/>
      <c r="Q46" s="79"/>
    </row>
    <row r="47" spans="1:26" s="1" customFormat="1" ht="12.75" customHeight="1" x14ac:dyDescent="0.25">
      <c r="A47" s="73"/>
      <c r="B47" s="74"/>
      <c r="C47" s="657" t="s">
        <v>351</v>
      </c>
      <c r="D47" s="658"/>
      <c r="E47" s="658"/>
      <c r="F47" s="658"/>
      <c r="G47" s="658"/>
      <c r="H47" s="658"/>
      <c r="I47" s="658"/>
      <c r="J47" s="658"/>
      <c r="K47" s="658"/>
      <c r="L47" s="658"/>
      <c r="M47" s="658"/>
      <c r="N47" s="658"/>
      <c r="O47" s="659"/>
      <c r="P47" s="74"/>
      <c r="Q47" s="79"/>
    </row>
    <row r="48" spans="1:26" s="1" customFormat="1" ht="12.75" customHeight="1" x14ac:dyDescent="0.25">
      <c r="A48" s="73"/>
      <c r="B48" s="74"/>
      <c r="C48" s="660" t="s">
        <v>102</v>
      </c>
      <c r="D48" s="661"/>
      <c r="E48" s="661"/>
      <c r="F48" s="661"/>
      <c r="G48" s="661"/>
      <c r="H48" s="661"/>
      <c r="I48" s="661"/>
      <c r="J48" s="661"/>
      <c r="K48" s="661"/>
      <c r="L48" s="661"/>
      <c r="M48" s="661"/>
      <c r="N48" s="661"/>
      <c r="O48" s="662"/>
      <c r="P48" s="74"/>
      <c r="Q48" s="79"/>
    </row>
    <row r="49" spans="1:17" s="1" customFormat="1" ht="8.1" customHeight="1" x14ac:dyDescent="0.25">
      <c r="A49" s="73"/>
      <c r="B49" s="74"/>
      <c r="C49" s="315"/>
      <c r="D49" s="315"/>
      <c r="E49" s="315"/>
      <c r="F49" s="315"/>
      <c r="G49" s="315"/>
      <c r="H49" s="315"/>
      <c r="I49" s="315"/>
      <c r="J49" s="74"/>
      <c r="K49" s="74"/>
      <c r="L49" s="74"/>
      <c r="M49" s="81"/>
      <c r="N49" s="74"/>
      <c r="O49" s="74"/>
      <c r="P49" s="74"/>
      <c r="Q49" s="79"/>
    </row>
    <row r="50" spans="1:17" s="1" customFormat="1" ht="8.1" customHeight="1" x14ac:dyDescent="0.25">
      <c r="A50" s="73"/>
      <c r="B50" s="74"/>
      <c r="C50" s="74"/>
      <c r="D50" s="74"/>
      <c r="E50" s="74"/>
      <c r="F50" s="74"/>
      <c r="G50" s="74"/>
      <c r="H50" s="74"/>
      <c r="I50" s="74"/>
      <c r="J50" s="74"/>
      <c r="K50" s="74"/>
      <c r="L50" s="74"/>
      <c r="M50" s="81"/>
      <c r="N50" s="74"/>
      <c r="O50" s="74"/>
      <c r="P50" s="74"/>
      <c r="Q50" s="79"/>
    </row>
    <row r="51" spans="1:17" ht="20.100000000000001" customHeight="1" x14ac:dyDescent="0.25">
      <c r="A51" s="35"/>
      <c r="B51" s="269"/>
      <c r="C51" s="567" t="str">
        <f>Summary!B62</f>
        <v>SUBMIT COMPLETED ORDER FORMS TO michelle@exposolutions.co.za</v>
      </c>
      <c r="D51" s="567"/>
      <c r="E51" s="567"/>
      <c r="F51" s="567"/>
      <c r="G51" s="567"/>
      <c r="H51" s="567"/>
      <c r="I51" s="567"/>
      <c r="J51" s="567"/>
      <c r="K51" s="567"/>
      <c r="L51" s="567"/>
      <c r="M51" s="567"/>
      <c r="N51" s="567"/>
      <c r="O51" s="567"/>
      <c r="P51" s="84"/>
      <c r="Q51" s="36"/>
    </row>
    <row r="52" spans="1:17" ht="8.1" customHeight="1" x14ac:dyDescent="0.25">
      <c r="A52" s="70"/>
      <c r="B52" s="71"/>
      <c r="C52" s="71"/>
      <c r="D52" s="71"/>
      <c r="E52" s="71"/>
      <c r="F52" s="71"/>
      <c r="G52" s="71"/>
      <c r="H52" s="71"/>
      <c r="I52" s="71"/>
      <c r="J52" s="71"/>
      <c r="K52" s="71"/>
      <c r="L52" s="71"/>
      <c r="M52" s="77"/>
      <c r="N52" s="71"/>
      <c r="O52" s="71"/>
      <c r="P52" s="71"/>
      <c r="Q52" s="72"/>
    </row>
    <row r="53" spans="1:17" ht="30" customHeight="1" x14ac:dyDescent="0.25">
      <c r="A53" s="70"/>
      <c r="C53" s="587" t="s">
        <v>607</v>
      </c>
      <c r="D53" s="588"/>
      <c r="E53" s="588"/>
      <c r="F53" s="588"/>
      <c r="G53" s="588"/>
      <c r="H53" s="588"/>
      <c r="I53" s="588"/>
      <c r="J53" s="588"/>
      <c r="K53" s="588"/>
      <c r="L53" s="588"/>
      <c r="M53" s="588"/>
      <c r="N53" s="588"/>
      <c r="O53" s="588"/>
      <c r="P53" s="299"/>
      <c r="Q53" s="72"/>
    </row>
    <row r="54" spans="1:17" ht="8.1" customHeight="1" x14ac:dyDescent="0.25">
      <c r="A54" s="70"/>
      <c r="B54" s="71"/>
      <c r="C54" s="108"/>
      <c r="D54" s="108"/>
      <c r="E54" s="108"/>
      <c r="F54" s="108"/>
      <c r="G54" s="108"/>
      <c r="H54" s="108"/>
      <c r="I54" s="108"/>
      <c r="J54" s="108"/>
      <c r="K54" s="108"/>
      <c r="L54" s="108"/>
      <c r="M54" s="109"/>
      <c r="N54" s="108"/>
      <c r="O54" s="108"/>
      <c r="P54" s="71"/>
      <c r="Q54" s="72"/>
    </row>
    <row r="55" spans="1:17" ht="15" customHeight="1" x14ac:dyDescent="0.25">
      <c r="A55" s="70"/>
      <c r="B55" s="110" t="str">
        <f>'T''s &amp; C''s'!B41</f>
        <v>ISAG 2023  I   2-7 JULY 2023   I   CTICC, CAPE TOWN, SOUTH AFRICA</v>
      </c>
      <c r="C55" s="111"/>
      <c r="D55" s="111"/>
      <c r="E55" s="111"/>
      <c r="F55" s="111"/>
      <c r="G55" s="111"/>
      <c r="H55" s="111"/>
      <c r="I55" s="111"/>
      <c r="J55" s="112"/>
      <c r="K55" s="112"/>
      <c r="L55" s="112"/>
      <c r="M55" s="113"/>
      <c r="N55" s="112"/>
      <c r="O55" s="527" t="s">
        <v>103</v>
      </c>
      <c r="P55" s="528"/>
      <c r="Q55" s="72"/>
    </row>
    <row r="56" spans="1:17" ht="15" customHeight="1" x14ac:dyDescent="0.5">
      <c r="A56" s="70"/>
      <c r="B56" s="570" t="s">
        <v>35</v>
      </c>
      <c r="C56" s="571"/>
      <c r="D56" s="571"/>
      <c r="E56" s="571"/>
      <c r="F56" s="114"/>
      <c r="G56" s="114"/>
      <c r="H56" s="114"/>
      <c r="I56" s="114"/>
      <c r="J56" s="114"/>
      <c r="K56" s="114"/>
      <c r="L56" s="114"/>
      <c r="M56" s="115"/>
      <c r="N56" s="116"/>
      <c r="O56" s="529"/>
      <c r="P56" s="530"/>
      <c r="Q56" s="72"/>
    </row>
    <row r="57" spans="1:17" ht="5.0999999999999996" customHeight="1" x14ac:dyDescent="0.25">
      <c r="A57" s="117"/>
      <c r="B57" s="118"/>
      <c r="C57" s="118"/>
      <c r="D57" s="118"/>
      <c r="E57" s="118"/>
      <c r="F57" s="118"/>
      <c r="G57" s="118"/>
      <c r="H57" s="118"/>
      <c r="I57" s="118"/>
      <c r="J57" s="118"/>
      <c r="K57" s="118"/>
      <c r="L57" s="118"/>
      <c r="M57" s="119"/>
      <c r="N57" s="118"/>
      <c r="O57" s="118"/>
      <c r="P57" s="118"/>
      <c r="Q57" s="120"/>
    </row>
  </sheetData>
  <sheetProtection algorithmName="SHA-512" hashValue="IfjF22W+3nJSClfW1Nf/d/+GvG/wkXHDzdkdxnrmLgI/UjUx95oEPizvYWHkjOdJxR81lsxJpvIRf6g4XhZiIg==" saltValue="RBVOjxXwn1yPfIbXAEBrUw==" spinCount="100000" sheet="1" objects="1" scenarios="1"/>
  <protectedRanges>
    <protectedRange sqref="H2:P2" name="Range1"/>
    <protectedRange sqref="O3:O6" name="Show Logo_3"/>
  </protectedRanges>
  <mergeCells count="36">
    <mergeCell ref="E35:I35"/>
    <mergeCell ref="E36:I36"/>
    <mergeCell ref="C43:O43"/>
    <mergeCell ref="F32:I32"/>
    <mergeCell ref="K42:M42"/>
    <mergeCell ref="O55:P56"/>
    <mergeCell ref="B56:E56"/>
    <mergeCell ref="C44:O44"/>
    <mergeCell ref="C45:O45"/>
    <mergeCell ref="C46:O46"/>
    <mergeCell ref="C47:O47"/>
    <mergeCell ref="C48:O48"/>
    <mergeCell ref="C51:O51"/>
    <mergeCell ref="C53:O53"/>
    <mergeCell ref="F25:I25"/>
    <mergeCell ref="F27:I27"/>
    <mergeCell ref="F24:I24"/>
    <mergeCell ref="F20:I20"/>
    <mergeCell ref="F30:I30"/>
    <mergeCell ref="F29:I29"/>
    <mergeCell ref="F31:I31"/>
    <mergeCell ref="F17:I17"/>
    <mergeCell ref="H2:P6"/>
    <mergeCell ref="E8:F8"/>
    <mergeCell ref="K8:O8"/>
    <mergeCell ref="E12:O12"/>
    <mergeCell ref="C14:O14"/>
    <mergeCell ref="F16:I16"/>
    <mergeCell ref="C2:E6"/>
    <mergeCell ref="F18:I18"/>
    <mergeCell ref="F21:I21"/>
    <mergeCell ref="F22:I22"/>
    <mergeCell ref="F23:I23"/>
    <mergeCell ref="F28:I28"/>
    <mergeCell ref="F26:I26"/>
    <mergeCell ref="F19:I19"/>
  </mergeCells>
  <printOptions horizontalCentered="1"/>
  <pageMargins left="0.23622047244094491" right="0.23622047244094491" top="0.23622047244094491" bottom="0.23622047244094491" header="0.31496062992125984" footer="0.31496062992125984"/>
  <pageSetup paperSize="9" scale="6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8BB6A-FF18-4440-96C3-5D7E10D90FD1}">
  <sheetPr>
    <tabColor rgb="FF002060"/>
    <pageSetUpPr fitToPage="1"/>
  </sheetPr>
  <dimension ref="A1:AN166"/>
  <sheetViews>
    <sheetView view="pageBreakPreview" zoomScale="90" zoomScaleNormal="100" zoomScaleSheetLayoutView="90" workbookViewId="0">
      <pane ySplit="15" topLeftCell="A16" activePane="bottomLeft" state="frozen"/>
      <selection pane="bottomLeft"/>
    </sheetView>
  </sheetViews>
  <sheetFormatPr defaultColWidth="9.140625" defaultRowHeight="12.75" x14ac:dyDescent="0.25"/>
  <cols>
    <col min="1" max="1" width="1.7109375" style="74" customWidth="1"/>
    <col min="2" max="2" width="0.85546875" style="74" customWidth="1"/>
    <col min="3" max="3" width="21.140625" style="21" customWidth="1"/>
    <col min="4" max="4" width="1.7109375" style="21" customWidth="1"/>
    <col min="5" max="5" width="45.42578125" style="21" customWidth="1"/>
    <col min="6" max="6" width="1.28515625" style="21" customWidth="1"/>
    <col min="7" max="7" width="7.28515625" style="21" customWidth="1"/>
    <col min="8" max="8" width="1.7109375" style="21" customWidth="1"/>
    <col min="9" max="9" width="31.42578125" style="21" customWidth="1"/>
    <col min="10" max="10" width="1.7109375" style="21" customWidth="1"/>
    <col min="11" max="11" width="4.140625" style="15" bestFit="1" customWidth="1"/>
    <col min="12" max="12" width="1.7109375" style="15" customWidth="1"/>
    <col min="13" max="13" width="10" style="17" bestFit="1" customWidth="1"/>
    <col min="14" max="14" width="1.7109375" style="16" customWidth="1"/>
    <col min="15" max="15" width="11.42578125" style="17" customWidth="1"/>
    <col min="16" max="16" width="0.85546875" style="21" customWidth="1"/>
    <col min="17" max="17" width="1.7109375" style="74" customWidth="1"/>
    <col min="18" max="18" width="11.28515625" style="74" hidden="1" customWidth="1"/>
    <col min="19" max="19" width="9.28515625" style="74" hidden="1" customWidth="1"/>
    <col min="20" max="20" width="5" style="74" hidden="1" customWidth="1"/>
    <col min="21" max="21" width="9.28515625" style="74" hidden="1" customWidth="1"/>
    <col min="22" max="24" width="0" style="74" hidden="1" customWidth="1"/>
    <col min="25" max="40" width="9.140625" style="74"/>
    <col min="41" max="16384" width="9.140625" style="21"/>
  </cols>
  <sheetData>
    <row r="1" spans="1:40" s="4" customFormat="1" ht="8.1" customHeight="1" x14ac:dyDescent="0.2">
      <c r="A1" s="304"/>
      <c r="B1" s="305"/>
      <c r="C1" s="305"/>
      <c r="D1" s="305"/>
      <c r="E1" s="305"/>
      <c r="F1" s="305"/>
      <c r="G1" s="305"/>
      <c r="H1" s="305"/>
      <c r="I1" s="305"/>
      <c r="J1" s="305"/>
      <c r="K1" s="305"/>
      <c r="L1" s="305"/>
      <c r="M1" s="305"/>
      <c r="N1" s="305"/>
      <c r="O1" s="305"/>
      <c r="P1" s="305"/>
      <c r="Q1" s="306"/>
      <c r="R1" s="132"/>
      <c r="S1" s="171"/>
    </row>
    <row r="2" spans="1:40" s="1" customFormat="1" ht="39.950000000000003" customHeight="1" x14ac:dyDescent="0.25">
      <c r="A2" s="186"/>
      <c r="B2" s="505"/>
      <c r="C2" s="505"/>
      <c r="D2" s="505"/>
      <c r="E2" s="505"/>
      <c r="F2" s="505"/>
      <c r="G2" s="74"/>
      <c r="H2" s="564"/>
      <c r="I2" s="564"/>
      <c r="J2" s="564"/>
      <c r="K2" s="564"/>
      <c r="L2" s="564"/>
      <c r="M2" s="564"/>
      <c r="N2" s="564"/>
      <c r="O2" s="564"/>
      <c r="P2" s="564"/>
      <c r="Q2" s="274"/>
      <c r="R2" s="74"/>
      <c r="S2" s="101"/>
    </row>
    <row r="3" spans="1:40" s="1" customFormat="1" ht="15" customHeight="1" x14ac:dyDescent="0.25">
      <c r="A3" s="186"/>
      <c r="B3" s="505"/>
      <c r="C3" s="505"/>
      <c r="D3" s="505"/>
      <c r="E3" s="505"/>
      <c r="F3" s="505"/>
      <c r="G3" s="74"/>
      <c r="H3" s="564"/>
      <c r="I3" s="564"/>
      <c r="J3" s="564"/>
      <c r="K3" s="564"/>
      <c r="L3" s="564"/>
      <c r="M3" s="564"/>
      <c r="N3" s="564"/>
      <c r="O3" s="564"/>
      <c r="P3" s="564"/>
      <c r="Q3" s="274"/>
      <c r="R3" s="74"/>
      <c r="S3" s="101"/>
    </row>
    <row r="4" spans="1:40" s="1" customFormat="1" ht="15" customHeight="1" x14ac:dyDescent="0.25">
      <c r="A4" s="186"/>
      <c r="B4" s="505"/>
      <c r="C4" s="505"/>
      <c r="D4" s="505"/>
      <c r="E4" s="505"/>
      <c r="F4" s="505"/>
      <c r="G4" s="74"/>
      <c r="H4" s="564"/>
      <c r="I4" s="564"/>
      <c r="J4" s="564"/>
      <c r="K4" s="564"/>
      <c r="L4" s="564"/>
      <c r="M4" s="564"/>
      <c r="N4" s="564"/>
      <c r="O4" s="564"/>
      <c r="P4" s="564"/>
      <c r="Q4" s="274"/>
      <c r="R4" s="74"/>
      <c r="S4" s="101"/>
    </row>
    <row r="5" spans="1:40" s="1" customFormat="1" ht="15" customHeight="1" x14ac:dyDescent="0.25">
      <c r="A5" s="186"/>
      <c r="B5" s="505"/>
      <c r="C5" s="505"/>
      <c r="D5" s="505"/>
      <c r="E5" s="505"/>
      <c r="F5" s="505"/>
      <c r="G5" s="74"/>
      <c r="H5" s="564"/>
      <c r="I5" s="564"/>
      <c r="J5" s="564"/>
      <c r="K5" s="564"/>
      <c r="L5" s="564"/>
      <c r="M5" s="564"/>
      <c r="N5" s="564"/>
      <c r="O5" s="564"/>
      <c r="P5" s="564"/>
      <c r="Q5" s="274"/>
      <c r="R5" s="74"/>
      <c r="S5" s="101"/>
    </row>
    <row r="6" spans="1:40" s="1" customFormat="1" ht="15" customHeight="1" x14ac:dyDescent="0.25">
      <c r="A6" s="186"/>
      <c r="B6" s="505"/>
      <c r="C6" s="505"/>
      <c r="D6" s="505"/>
      <c r="E6" s="505"/>
      <c r="F6" s="505"/>
      <c r="G6" s="76"/>
      <c r="H6" s="564"/>
      <c r="I6" s="564"/>
      <c r="J6" s="564"/>
      <c r="K6" s="564"/>
      <c r="L6" s="564"/>
      <c r="M6" s="564"/>
      <c r="N6" s="564"/>
      <c r="O6" s="564"/>
      <c r="P6" s="564"/>
      <c r="Q6" s="274"/>
      <c r="R6" s="74"/>
      <c r="S6" s="101"/>
    </row>
    <row r="7" spans="1:40" s="71" customFormat="1" ht="24" customHeight="1" x14ac:dyDescent="0.25">
      <c r="A7" s="275"/>
      <c r="B7" s="141"/>
      <c r="M7" s="77"/>
      <c r="P7" s="142"/>
      <c r="Q7" s="276"/>
    </row>
    <row r="8" spans="1:40" s="74" customFormat="1" ht="15" customHeight="1" x14ac:dyDescent="0.25">
      <c r="A8" s="186"/>
      <c r="B8" s="143"/>
      <c r="C8" s="78" t="s">
        <v>59</v>
      </c>
      <c r="E8" s="24">
        <f>Summary!L13</f>
        <v>0</v>
      </c>
      <c r="I8" s="78" t="s">
        <v>60</v>
      </c>
      <c r="K8" s="624">
        <f>Summary!L16</f>
        <v>0</v>
      </c>
      <c r="L8" s="625"/>
      <c r="M8" s="625"/>
      <c r="N8" s="625"/>
      <c r="O8" s="626"/>
      <c r="P8" s="144"/>
      <c r="Q8" s="257"/>
    </row>
    <row r="9" spans="1:40" s="74" customFormat="1" ht="9.75" customHeight="1" x14ac:dyDescent="0.25">
      <c r="A9" s="186"/>
      <c r="B9" s="143"/>
      <c r="E9" s="80"/>
      <c r="M9" s="81"/>
      <c r="P9" s="144"/>
      <c r="Q9" s="257"/>
    </row>
    <row r="10" spans="1:40" s="74" customFormat="1" ht="8.1" customHeight="1" x14ac:dyDescent="0.25">
      <c r="A10" s="186"/>
      <c r="K10" s="94"/>
      <c r="L10" s="94"/>
      <c r="M10" s="97"/>
      <c r="N10" s="103"/>
      <c r="O10" s="97"/>
      <c r="Q10" s="257"/>
    </row>
    <row r="11" spans="1:40" s="22" customFormat="1" ht="20.100000000000001" customHeight="1" x14ac:dyDescent="0.25">
      <c r="A11" s="278"/>
      <c r="B11" s="83"/>
      <c r="C11" s="260" t="s">
        <v>104</v>
      </c>
      <c r="E11" s="682" t="s">
        <v>356</v>
      </c>
      <c r="F11" s="682"/>
      <c r="G11" s="682"/>
      <c r="H11" s="682"/>
      <c r="I11" s="682"/>
      <c r="J11" s="682"/>
      <c r="K11" s="682"/>
      <c r="L11" s="682"/>
      <c r="M11" s="682"/>
      <c r="N11" s="682"/>
      <c r="O11" s="682"/>
      <c r="Q11" s="279"/>
      <c r="R11" s="83"/>
      <c r="S11" s="83"/>
      <c r="T11" s="83"/>
      <c r="U11" s="83"/>
      <c r="V11" s="83"/>
      <c r="W11" s="83"/>
      <c r="X11" s="83"/>
      <c r="Y11" s="83"/>
      <c r="Z11" s="83"/>
      <c r="AA11" s="83"/>
      <c r="AB11" s="83"/>
      <c r="AC11" s="83"/>
      <c r="AD11" s="83"/>
      <c r="AE11" s="83"/>
      <c r="AF11" s="83"/>
      <c r="AG11" s="83"/>
      <c r="AH11" s="83"/>
      <c r="AI11" s="83"/>
      <c r="AJ11" s="83"/>
      <c r="AK11" s="83"/>
      <c r="AL11" s="83"/>
      <c r="AM11" s="83"/>
      <c r="AN11" s="83"/>
    </row>
    <row r="12" spans="1:40" s="22" customFormat="1" ht="3.95" customHeight="1" x14ac:dyDescent="0.25">
      <c r="A12" s="301"/>
      <c r="B12" s="83"/>
      <c r="C12" s="323"/>
      <c r="D12" s="83"/>
      <c r="E12" s="84"/>
      <c r="F12" s="84"/>
      <c r="G12" s="84"/>
      <c r="H12" s="84"/>
      <c r="I12" s="84"/>
      <c r="J12" s="84"/>
      <c r="K12" s="84"/>
      <c r="L12" s="84"/>
      <c r="M12" s="324"/>
      <c r="N12" s="84"/>
      <c r="O12" s="84"/>
      <c r="P12" s="83"/>
      <c r="Q12" s="302"/>
      <c r="R12" s="83"/>
      <c r="S12" s="83"/>
      <c r="T12" s="83"/>
      <c r="U12" s="83"/>
      <c r="V12" s="83"/>
      <c r="W12" s="83"/>
      <c r="X12" s="83"/>
      <c r="Y12" s="83"/>
      <c r="Z12" s="83"/>
      <c r="AA12" s="83"/>
      <c r="AB12" s="83"/>
      <c r="AC12" s="83"/>
      <c r="AD12" s="83"/>
      <c r="AE12" s="83"/>
      <c r="AF12" s="83"/>
      <c r="AG12" s="83"/>
      <c r="AH12" s="83"/>
      <c r="AI12" s="83"/>
      <c r="AJ12" s="83"/>
      <c r="AK12" s="83"/>
      <c r="AL12" s="83"/>
      <c r="AM12" s="83"/>
      <c r="AN12" s="83"/>
    </row>
    <row r="13" spans="1:40" s="7" customFormat="1" ht="26.25" customHeight="1" x14ac:dyDescent="0.25">
      <c r="A13" s="278"/>
      <c r="B13" s="83"/>
      <c r="C13" s="646" t="s">
        <v>347</v>
      </c>
      <c r="D13" s="646"/>
      <c r="E13" s="646"/>
      <c r="F13" s="646"/>
      <c r="G13" s="646"/>
      <c r="H13" s="646"/>
      <c r="I13" s="646"/>
      <c r="J13" s="646"/>
      <c r="K13" s="646"/>
      <c r="L13" s="646"/>
      <c r="M13" s="646"/>
      <c r="N13" s="646"/>
      <c r="O13" s="646"/>
      <c r="P13" s="83"/>
      <c r="Q13" s="279"/>
    </row>
    <row r="14" spans="1:40" s="83" customFormat="1" ht="6" customHeight="1" x14ac:dyDescent="0.25">
      <c r="A14" s="278"/>
      <c r="C14" s="86"/>
      <c r="E14" s="87"/>
      <c r="F14" s="87"/>
      <c r="G14" s="87"/>
      <c r="H14" s="84"/>
      <c r="I14" s="87"/>
      <c r="J14" s="84"/>
      <c r="K14" s="87"/>
      <c r="L14" s="84"/>
      <c r="M14" s="88"/>
      <c r="N14" s="84"/>
      <c r="O14" s="87"/>
      <c r="Q14" s="279"/>
    </row>
    <row r="15" spans="1:40" s="25" customFormat="1" ht="15" customHeight="1" x14ac:dyDescent="0.25">
      <c r="A15" s="280"/>
      <c r="B15" s="90"/>
      <c r="C15" s="406" t="s">
        <v>78</v>
      </c>
      <c r="D15" s="90"/>
      <c r="E15" s="621" t="s">
        <v>79</v>
      </c>
      <c r="F15" s="622"/>
      <c r="G15" s="623"/>
      <c r="H15" s="125"/>
      <c r="I15" s="407" t="s">
        <v>105</v>
      </c>
      <c r="J15" s="90"/>
      <c r="K15" s="406" t="s">
        <v>81</v>
      </c>
      <c r="L15" s="311"/>
      <c r="M15" s="408" t="s">
        <v>73</v>
      </c>
      <c r="N15" s="312"/>
      <c r="O15" s="408" t="s">
        <v>74</v>
      </c>
      <c r="P15" s="90"/>
      <c r="Q15" s="281"/>
      <c r="R15" s="164" t="s">
        <v>106</v>
      </c>
      <c r="S15" s="165" t="s">
        <v>94</v>
      </c>
      <c r="T15" s="74"/>
      <c r="U15" s="97"/>
      <c r="V15" s="103"/>
      <c r="W15" s="97"/>
      <c r="X15" s="90"/>
      <c r="Y15" s="90"/>
      <c r="Z15" s="90"/>
      <c r="AA15" s="90"/>
      <c r="AB15" s="90"/>
      <c r="AC15" s="90"/>
      <c r="AD15" s="90"/>
      <c r="AE15" s="90"/>
      <c r="AF15" s="90"/>
      <c r="AG15" s="90"/>
      <c r="AH15" s="90"/>
      <c r="AI15" s="90"/>
      <c r="AJ15" s="90"/>
      <c r="AK15" s="90"/>
      <c r="AL15" s="90"/>
      <c r="AM15" s="90"/>
      <c r="AN15" s="90"/>
    </row>
    <row r="16" spans="1:40" s="25" customFormat="1" ht="15.6" customHeight="1" x14ac:dyDescent="0.2">
      <c r="A16" s="280"/>
      <c r="B16" s="90"/>
      <c r="C16" s="670" t="s">
        <v>354</v>
      </c>
      <c r="D16" s="671"/>
      <c r="E16" s="671"/>
      <c r="F16" s="671"/>
      <c r="G16" s="671"/>
      <c r="H16" s="671"/>
      <c r="I16" s="671"/>
      <c r="J16" s="671"/>
      <c r="K16" s="671"/>
      <c r="L16" s="671"/>
      <c r="M16" s="671"/>
      <c r="N16" s="671"/>
      <c r="O16" s="672"/>
      <c r="P16" s="90"/>
      <c r="Q16" s="281"/>
      <c r="T16" s="74"/>
      <c r="U16" s="8" t="s">
        <v>611</v>
      </c>
      <c r="V16" s="8" t="s">
        <v>610</v>
      </c>
      <c r="W16" s="472" t="s">
        <v>62</v>
      </c>
      <c r="X16" s="8"/>
      <c r="Y16" s="90"/>
      <c r="Z16" s="90"/>
      <c r="AA16" s="90"/>
      <c r="AB16" s="90"/>
      <c r="AC16" s="90"/>
      <c r="AD16" s="90"/>
      <c r="AE16" s="90"/>
      <c r="AF16" s="90"/>
      <c r="AG16" s="90"/>
      <c r="AH16" s="90"/>
      <c r="AI16" s="90"/>
      <c r="AJ16" s="90"/>
      <c r="AK16" s="90"/>
      <c r="AL16" s="90"/>
      <c r="AM16" s="90"/>
      <c r="AN16" s="90"/>
    </row>
    <row r="17" spans="1:40" ht="15" customHeight="1" x14ac:dyDescent="0.25">
      <c r="A17" s="186"/>
      <c r="C17" s="162" t="s">
        <v>107</v>
      </c>
      <c r="D17" s="145"/>
      <c r="E17" s="676" t="s">
        <v>598</v>
      </c>
      <c r="F17" s="677"/>
      <c r="G17" s="678"/>
      <c r="H17" s="145"/>
      <c r="I17" s="55" t="s">
        <v>108</v>
      </c>
      <c r="J17" s="145"/>
      <c r="K17" s="51"/>
      <c r="L17" s="148"/>
      <c r="M17" s="53">
        <f>X17</f>
        <v>2420</v>
      </c>
      <c r="N17" s="163"/>
      <c r="O17" s="53">
        <f t="shared" ref="O17:O22" si="0">K17*M17</f>
        <v>0</v>
      </c>
      <c r="P17" s="74"/>
      <c r="Q17" s="257"/>
      <c r="R17" s="160">
        <f>M17*0.1</f>
        <v>242</v>
      </c>
      <c r="S17" s="160">
        <f>R17+M17</f>
        <v>2662</v>
      </c>
      <c r="T17" s="74">
        <v>2200</v>
      </c>
      <c r="U17" s="441">
        <v>2200</v>
      </c>
      <c r="V17" s="471">
        <f>SUM(U17*0.1)</f>
        <v>220</v>
      </c>
      <c r="W17" s="471">
        <f>V17+U17</f>
        <v>2420</v>
      </c>
      <c r="X17" s="8">
        <v>2420</v>
      </c>
    </row>
    <row r="18" spans="1:40" ht="15" customHeight="1" x14ac:dyDescent="0.25">
      <c r="A18" s="186"/>
      <c r="C18" s="92" t="s">
        <v>109</v>
      </c>
      <c r="D18" s="74"/>
      <c r="E18" s="600" t="s">
        <v>110</v>
      </c>
      <c r="F18" s="601"/>
      <c r="G18" s="602"/>
      <c r="H18" s="74"/>
      <c r="I18" s="40" t="s">
        <v>111</v>
      </c>
      <c r="J18" s="74"/>
      <c r="K18" s="18"/>
      <c r="L18" s="94"/>
      <c r="M18" s="53">
        <f t="shared" ref="M18:M22" si="1">X18</f>
        <v>1670</v>
      </c>
      <c r="N18" s="103"/>
      <c r="O18" s="14">
        <f t="shared" si="0"/>
        <v>0</v>
      </c>
      <c r="P18" s="74"/>
      <c r="Q18" s="257"/>
      <c r="R18" s="160">
        <f t="shared" ref="R18:R41" si="2">M18*0.1</f>
        <v>167</v>
      </c>
      <c r="S18" s="160">
        <f t="shared" ref="S18:S41" si="3">R18+M18</f>
        <v>1837</v>
      </c>
      <c r="T18" s="74">
        <v>1545</v>
      </c>
      <c r="U18" s="97">
        <v>1545</v>
      </c>
      <c r="V18" s="471">
        <f t="shared" ref="V18:V41" si="4">SUM(U18*0.1)</f>
        <v>154.5</v>
      </c>
      <c r="W18" s="471">
        <f t="shared" ref="W18:W22" si="5">V18+U18</f>
        <v>1699.5</v>
      </c>
      <c r="X18" s="74">
        <v>1670</v>
      </c>
    </row>
    <row r="19" spans="1:40" ht="15" customHeight="1" x14ac:dyDescent="0.25">
      <c r="A19" s="186"/>
      <c r="C19" s="92" t="s">
        <v>112</v>
      </c>
      <c r="D19" s="74"/>
      <c r="E19" s="600" t="s">
        <v>599</v>
      </c>
      <c r="F19" s="601"/>
      <c r="G19" s="602"/>
      <c r="H19" s="74"/>
      <c r="I19" s="40" t="s">
        <v>113</v>
      </c>
      <c r="J19" s="74"/>
      <c r="K19" s="18"/>
      <c r="L19" s="94"/>
      <c r="M19" s="53">
        <f t="shared" si="1"/>
        <v>900</v>
      </c>
      <c r="N19" s="103"/>
      <c r="O19" s="14">
        <f t="shared" si="0"/>
        <v>0</v>
      </c>
      <c r="P19" s="74"/>
      <c r="Q19" s="257"/>
      <c r="R19" s="160">
        <f t="shared" si="2"/>
        <v>90</v>
      </c>
      <c r="S19" s="160">
        <f t="shared" si="3"/>
        <v>990</v>
      </c>
      <c r="T19" s="74">
        <v>820</v>
      </c>
      <c r="U19" s="97">
        <v>820</v>
      </c>
      <c r="V19" s="471">
        <f t="shared" si="4"/>
        <v>82</v>
      </c>
      <c r="W19" s="471">
        <f t="shared" si="5"/>
        <v>902</v>
      </c>
      <c r="X19" s="74">
        <v>900</v>
      </c>
    </row>
    <row r="20" spans="1:40" ht="15" customHeight="1" x14ac:dyDescent="0.25">
      <c r="A20" s="186"/>
      <c r="C20" s="92" t="s">
        <v>114</v>
      </c>
      <c r="D20" s="74"/>
      <c r="E20" s="600" t="s">
        <v>115</v>
      </c>
      <c r="F20" s="601"/>
      <c r="G20" s="602"/>
      <c r="H20" s="74"/>
      <c r="I20" s="40" t="s">
        <v>116</v>
      </c>
      <c r="J20" s="74"/>
      <c r="K20" s="18"/>
      <c r="L20" s="94"/>
      <c r="M20" s="53">
        <f t="shared" si="1"/>
        <v>1035</v>
      </c>
      <c r="N20" s="103"/>
      <c r="O20" s="14">
        <f t="shared" si="0"/>
        <v>0</v>
      </c>
      <c r="P20" s="74"/>
      <c r="Q20" s="257"/>
      <c r="R20" s="160">
        <f t="shared" si="2"/>
        <v>103.5</v>
      </c>
      <c r="S20" s="160">
        <f t="shared" si="3"/>
        <v>1138.5</v>
      </c>
      <c r="T20" s="74">
        <v>940</v>
      </c>
      <c r="U20" s="97">
        <v>940</v>
      </c>
      <c r="V20" s="471">
        <f t="shared" si="4"/>
        <v>94</v>
      </c>
      <c r="W20" s="471">
        <f t="shared" si="5"/>
        <v>1034</v>
      </c>
      <c r="X20" s="74">
        <v>1035</v>
      </c>
    </row>
    <row r="21" spans="1:40" ht="15" customHeight="1" x14ac:dyDescent="0.25">
      <c r="A21" s="186"/>
      <c r="C21" s="92" t="s">
        <v>117</v>
      </c>
      <c r="D21" s="74"/>
      <c r="E21" s="600" t="s">
        <v>118</v>
      </c>
      <c r="F21" s="601"/>
      <c r="G21" s="602"/>
      <c r="H21" s="74"/>
      <c r="I21" s="40" t="s">
        <v>113</v>
      </c>
      <c r="J21" s="74"/>
      <c r="K21" s="18"/>
      <c r="L21" s="94"/>
      <c r="M21" s="53">
        <f t="shared" si="1"/>
        <v>1575</v>
      </c>
      <c r="N21" s="103"/>
      <c r="O21" s="14">
        <f t="shared" si="0"/>
        <v>0</v>
      </c>
      <c r="P21" s="74"/>
      <c r="Q21" s="257"/>
      <c r="R21" s="160">
        <f t="shared" si="2"/>
        <v>157.5</v>
      </c>
      <c r="S21" s="160">
        <f t="shared" si="3"/>
        <v>1732.5</v>
      </c>
      <c r="T21" s="74">
        <v>1430</v>
      </c>
      <c r="U21" s="97">
        <v>1430</v>
      </c>
      <c r="V21" s="471">
        <f t="shared" si="4"/>
        <v>143</v>
      </c>
      <c r="W21" s="471">
        <f t="shared" si="5"/>
        <v>1573</v>
      </c>
      <c r="X21" s="74">
        <v>1575</v>
      </c>
    </row>
    <row r="22" spans="1:40" ht="15" customHeight="1" x14ac:dyDescent="0.25">
      <c r="A22" s="186"/>
      <c r="C22" s="146" t="s">
        <v>119</v>
      </c>
      <c r="D22" s="74"/>
      <c r="E22" s="673" t="s">
        <v>120</v>
      </c>
      <c r="F22" s="674"/>
      <c r="G22" s="675"/>
      <c r="H22" s="74"/>
      <c r="I22" s="43" t="s">
        <v>113</v>
      </c>
      <c r="J22" s="74"/>
      <c r="K22" s="50"/>
      <c r="L22" s="94"/>
      <c r="M22" s="53">
        <f t="shared" si="1"/>
        <v>1170</v>
      </c>
      <c r="N22" s="103"/>
      <c r="O22" s="54">
        <f t="shared" si="0"/>
        <v>0</v>
      </c>
      <c r="P22" s="74"/>
      <c r="Q22" s="257"/>
      <c r="R22" s="160">
        <f t="shared" si="2"/>
        <v>117</v>
      </c>
      <c r="S22" s="160">
        <f t="shared" si="3"/>
        <v>1287</v>
      </c>
      <c r="T22" s="74">
        <v>1065</v>
      </c>
      <c r="U22" s="97">
        <v>1065</v>
      </c>
      <c r="V22" s="471">
        <f t="shared" si="4"/>
        <v>106.5</v>
      </c>
      <c r="W22" s="471">
        <f t="shared" si="5"/>
        <v>1171.5</v>
      </c>
      <c r="X22" s="74">
        <v>1170</v>
      </c>
    </row>
    <row r="23" spans="1:40" s="25" customFormat="1" ht="15.75" customHeight="1" x14ac:dyDescent="0.2">
      <c r="A23" s="280"/>
      <c r="B23" s="90"/>
      <c r="C23" s="670" t="s">
        <v>121</v>
      </c>
      <c r="D23" s="671"/>
      <c r="E23" s="671"/>
      <c r="F23" s="671"/>
      <c r="G23" s="671"/>
      <c r="H23" s="671"/>
      <c r="I23" s="671"/>
      <c r="J23" s="671"/>
      <c r="K23" s="671"/>
      <c r="L23" s="671"/>
      <c r="M23" s="671"/>
      <c r="N23" s="671"/>
      <c r="O23" s="672"/>
      <c r="P23" s="90"/>
      <c r="Q23" s="281"/>
      <c r="R23" s="160"/>
      <c r="S23" s="160"/>
      <c r="T23" s="90"/>
      <c r="U23" s="90"/>
      <c r="V23" s="471"/>
      <c r="W23" s="471"/>
      <c r="X23" s="90"/>
      <c r="Y23" s="90"/>
      <c r="Z23" s="90"/>
      <c r="AA23" s="90"/>
      <c r="AB23" s="90"/>
      <c r="AC23" s="90"/>
      <c r="AD23" s="90"/>
      <c r="AE23" s="90"/>
      <c r="AF23" s="90"/>
      <c r="AG23" s="90"/>
      <c r="AH23" s="90"/>
      <c r="AI23" s="90"/>
      <c r="AJ23" s="90"/>
      <c r="AK23" s="90"/>
      <c r="AL23" s="90"/>
      <c r="AM23" s="90"/>
      <c r="AN23" s="90"/>
    </row>
    <row r="24" spans="1:40" ht="15" customHeight="1" x14ac:dyDescent="0.25">
      <c r="A24" s="186"/>
      <c r="C24" s="162" t="s">
        <v>122</v>
      </c>
      <c r="D24" s="74"/>
      <c r="E24" s="676" t="s">
        <v>123</v>
      </c>
      <c r="F24" s="677"/>
      <c r="G24" s="678"/>
      <c r="H24" s="74"/>
      <c r="I24" s="128" t="s">
        <v>124</v>
      </c>
      <c r="J24" s="74"/>
      <c r="K24" s="51"/>
      <c r="L24" s="94"/>
      <c r="M24" s="126">
        <f>X24</f>
        <v>255</v>
      </c>
      <c r="N24" s="103"/>
      <c r="O24" s="53">
        <f t="shared" ref="O24:O29" si="6">K24*M24</f>
        <v>0</v>
      </c>
      <c r="P24" s="74"/>
      <c r="Q24" s="257"/>
      <c r="R24" s="166"/>
      <c r="S24" s="166"/>
      <c r="U24" s="74">
        <v>230</v>
      </c>
      <c r="V24" s="471">
        <f t="shared" si="4"/>
        <v>23</v>
      </c>
      <c r="W24" s="471">
        <f t="shared" ref="W24:W29" si="7">V24+U24</f>
        <v>253</v>
      </c>
      <c r="X24" s="74">
        <v>255</v>
      </c>
    </row>
    <row r="25" spans="1:40" ht="15" customHeight="1" x14ac:dyDescent="0.25">
      <c r="A25" s="186"/>
      <c r="C25" s="20" t="s">
        <v>125</v>
      </c>
      <c r="E25" s="609" t="s">
        <v>126</v>
      </c>
      <c r="F25" s="610"/>
      <c r="G25" s="611"/>
      <c r="I25" s="40" t="s">
        <v>124</v>
      </c>
      <c r="K25" s="469"/>
      <c r="M25" s="126">
        <f t="shared" ref="M25:M29" si="8">X25</f>
        <v>500</v>
      </c>
      <c r="O25" s="14">
        <f t="shared" si="6"/>
        <v>0</v>
      </c>
      <c r="P25" s="74"/>
      <c r="Q25" s="257"/>
      <c r="R25" s="160">
        <f t="shared" si="2"/>
        <v>50</v>
      </c>
      <c r="S25" s="160">
        <f t="shared" si="3"/>
        <v>550</v>
      </c>
      <c r="T25" s="74">
        <v>420</v>
      </c>
      <c r="U25" s="74">
        <v>460</v>
      </c>
      <c r="V25" s="471">
        <f t="shared" si="4"/>
        <v>46</v>
      </c>
      <c r="W25" s="471">
        <f t="shared" si="7"/>
        <v>506</v>
      </c>
      <c r="X25" s="74">
        <v>500</v>
      </c>
    </row>
    <row r="26" spans="1:40" ht="15" customHeight="1" x14ac:dyDescent="0.25">
      <c r="A26" s="186"/>
      <c r="C26" s="92" t="s">
        <v>127</v>
      </c>
      <c r="D26" s="74"/>
      <c r="E26" s="600" t="s">
        <v>128</v>
      </c>
      <c r="F26" s="601"/>
      <c r="G26" s="602"/>
      <c r="H26" s="74"/>
      <c r="I26" s="93"/>
      <c r="J26" s="74"/>
      <c r="K26" s="18"/>
      <c r="L26" s="94"/>
      <c r="M26" s="126">
        <f t="shared" si="8"/>
        <v>1175</v>
      </c>
      <c r="N26" s="103"/>
      <c r="O26" s="14">
        <f t="shared" si="6"/>
        <v>0</v>
      </c>
      <c r="P26" s="74"/>
      <c r="Q26" s="257"/>
      <c r="R26" s="167"/>
      <c r="S26" s="167"/>
      <c r="U26" s="74">
        <v>1070</v>
      </c>
      <c r="V26" s="471">
        <f t="shared" si="4"/>
        <v>107</v>
      </c>
      <c r="W26" s="471">
        <f t="shared" si="7"/>
        <v>1177</v>
      </c>
      <c r="X26" s="74">
        <v>1175</v>
      </c>
    </row>
    <row r="27" spans="1:40" x14ac:dyDescent="0.25">
      <c r="A27" s="186"/>
      <c r="C27" s="92" t="s">
        <v>129</v>
      </c>
      <c r="D27" s="74"/>
      <c r="E27" s="600" t="s">
        <v>130</v>
      </c>
      <c r="F27" s="601"/>
      <c r="G27" s="602"/>
      <c r="H27" s="74"/>
      <c r="I27" s="93" t="s">
        <v>131</v>
      </c>
      <c r="J27" s="74"/>
      <c r="K27" s="18"/>
      <c r="L27" s="94"/>
      <c r="M27" s="126">
        <f t="shared" si="8"/>
        <v>380</v>
      </c>
      <c r="N27" s="103"/>
      <c r="O27" s="14">
        <f t="shared" si="6"/>
        <v>0</v>
      </c>
      <c r="P27" s="74"/>
      <c r="Q27" s="257"/>
      <c r="R27" s="160">
        <f t="shared" si="2"/>
        <v>38</v>
      </c>
      <c r="S27" s="160">
        <f t="shared" si="3"/>
        <v>418</v>
      </c>
      <c r="T27" s="74">
        <v>345</v>
      </c>
      <c r="U27" s="74">
        <v>345</v>
      </c>
      <c r="V27" s="471">
        <f t="shared" si="4"/>
        <v>34.5</v>
      </c>
      <c r="W27" s="471">
        <f t="shared" si="7"/>
        <v>379.5</v>
      </c>
      <c r="X27" s="74">
        <v>380</v>
      </c>
    </row>
    <row r="28" spans="1:40" x14ac:dyDescent="0.25">
      <c r="A28" s="186"/>
      <c r="C28" s="92" t="s">
        <v>132</v>
      </c>
      <c r="D28" s="74"/>
      <c r="E28" s="679" t="s">
        <v>133</v>
      </c>
      <c r="F28" s="680"/>
      <c r="G28" s="681"/>
      <c r="H28" s="74"/>
      <c r="I28" s="93" t="s">
        <v>134</v>
      </c>
      <c r="J28" s="74"/>
      <c r="K28" s="18"/>
      <c r="L28" s="94"/>
      <c r="M28" s="126">
        <f t="shared" si="8"/>
        <v>35</v>
      </c>
      <c r="N28" s="103"/>
      <c r="O28" s="14">
        <f t="shared" si="6"/>
        <v>0</v>
      </c>
      <c r="P28" s="74"/>
      <c r="Q28" s="257"/>
      <c r="R28" s="160">
        <f t="shared" si="2"/>
        <v>3.5</v>
      </c>
      <c r="S28" s="160">
        <f t="shared" si="3"/>
        <v>38.5</v>
      </c>
      <c r="T28" s="74">
        <v>30</v>
      </c>
      <c r="U28" s="74">
        <v>30</v>
      </c>
      <c r="V28" s="471">
        <f t="shared" si="4"/>
        <v>3</v>
      </c>
      <c r="W28" s="471">
        <f t="shared" si="7"/>
        <v>33</v>
      </c>
      <c r="X28" s="74">
        <v>35</v>
      </c>
    </row>
    <row r="29" spans="1:40" x14ac:dyDescent="0.25">
      <c r="A29" s="186"/>
      <c r="C29" s="146" t="s">
        <v>135</v>
      </c>
      <c r="D29" s="145"/>
      <c r="E29" s="673" t="s">
        <v>136</v>
      </c>
      <c r="F29" s="674"/>
      <c r="G29" s="675"/>
      <c r="H29" s="145"/>
      <c r="I29" s="123" t="s">
        <v>137</v>
      </c>
      <c r="J29" s="145"/>
      <c r="K29" s="124"/>
      <c r="L29" s="148"/>
      <c r="M29" s="126">
        <f t="shared" si="8"/>
        <v>60</v>
      </c>
      <c r="N29" s="163"/>
      <c r="O29" s="54">
        <f t="shared" si="6"/>
        <v>0</v>
      </c>
      <c r="P29" s="74"/>
      <c r="Q29" s="257"/>
      <c r="R29" s="160">
        <f t="shared" si="2"/>
        <v>6</v>
      </c>
      <c r="S29" s="160">
        <f t="shared" si="3"/>
        <v>66</v>
      </c>
      <c r="T29" s="74">
        <v>55</v>
      </c>
      <c r="U29" s="74">
        <v>55</v>
      </c>
      <c r="V29" s="471">
        <f t="shared" si="4"/>
        <v>5.5</v>
      </c>
      <c r="W29" s="471">
        <f t="shared" si="7"/>
        <v>60.5</v>
      </c>
      <c r="X29" s="74">
        <v>60</v>
      </c>
    </row>
    <row r="30" spans="1:40" s="25" customFormat="1" ht="15.75" customHeight="1" x14ac:dyDescent="0.2">
      <c r="A30" s="280"/>
      <c r="B30" s="90"/>
      <c r="C30" s="670" t="s">
        <v>138</v>
      </c>
      <c r="D30" s="671"/>
      <c r="E30" s="671"/>
      <c r="F30" s="671"/>
      <c r="G30" s="671"/>
      <c r="H30" s="671"/>
      <c r="I30" s="671"/>
      <c r="J30" s="671"/>
      <c r="K30" s="671"/>
      <c r="L30" s="671"/>
      <c r="M30" s="671"/>
      <c r="N30" s="671"/>
      <c r="O30" s="672"/>
      <c r="P30" s="90"/>
      <c r="Q30" s="281"/>
      <c r="R30" s="160"/>
      <c r="S30" s="160"/>
      <c r="T30" s="90"/>
      <c r="U30" s="90"/>
      <c r="V30" s="471"/>
      <c r="W30" s="471"/>
      <c r="X30" s="90"/>
      <c r="Y30" s="90"/>
      <c r="Z30" s="90"/>
      <c r="AA30" s="90"/>
      <c r="AB30" s="90"/>
      <c r="AC30" s="90"/>
      <c r="AD30" s="90"/>
      <c r="AE30" s="90"/>
      <c r="AF30" s="90"/>
      <c r="AG30" s="90"/>
      <c r="AH30" s="90"/>
      <c r="AI30" s="90"/>
      <c r="AJ30" s="90"/>
      <c r="AK30" s="90"/>
      <c r="AL30" s="90"/>
      <c r="AM30" s="90"/>
      <c r="AN30" s="90"/>
    </row>
    <row r="31" spans="1:40" x14ac:dyDescent="0.25">
      <c r="A31" s="186"/>
      <c r="C31" s="234" t="s">
        <v>139</v>
      </c>
      <c r="D31" s="74"/>
      <c r="E31" s="676" t="s">
        <v>140</v>
      </c>
      <c r="F31" s="677"/>
      <c r="G31" s="678"/>
      <c r="H31" s="74"/>
      <c r="I31" s="55" t="s">
        <v>141</v>
      </c>
      <c r="J31" s="74"/>
      <c r="K31" s="51"/>
      <c r="L31" s="94"/>
      <c r="M31" s="53">
        <f>X31</f>
        <v>320</v>
      </c>
      <c r="N31" s="103"/>
      <c r="O31" s="53">
        <f>K31*M31</f>
        <v>0</v>
      </c>
      <c r="P31" s="74"/>
      <c r="Q31" s="257"/>
      <c r="R31" s="160">
        <f t="shared" si="2"/>
        <v>32</v>
      </c>
      <c r="S31" s="160">
        <f t="shared" si="3"/>
        <v>352</v>
      </c>
      <c r="T31" s="74">
        <v>290</v>
      </c>
      <c r="U31" s="74">
        <v>290</v>
      </c>
      <c r="V31" s="471">
        <f t="shared" si="4"/>
        <v>29</v>
      </c>
      <c r="W31" s="471">
        <f t="shared" ref="W31:W41" si="9">V31+U31</f>
        <v>319</v>
      </c>
      <c r="X31" s="74">
        <v>320</v>
      </c>
    </row>
    <row r="32" spans="1:40" x14ac:dyDescent="0.25">
      <c r="A32" s="186"/>
      <c r="C32" s="20" t="s">
        <v>142</v>
      </c>
      <c r="D32" s="74"/>
      <c r="E32" s="600" t="s">
        <v>143</v>
      </c>
      <c r="F32" s="601"/>
      <c r="G32" s="602"/>
      <c r="H32" s="74"/>
      <c r="I32" s="40" t="s">
        <v>113</v>
      </c>
      <c r="J32" s="74"/>
      <c r="K32" s="18"/>
      <c r="L32" s="94"/>
      <c r="M32" s="53">
        <f t="shared" ref="M32:M33" si="10">X32</f>
        <v>980</v>
      </c>
      <c r="N32" s="103"/>
      <c r="O32" s="14">
        <f>K32*M32</f>
        <v>0</v>
      </c>
      <c r="P32" s="74"/>
      <c r="Q32" s="257"/>
      <c r="R32" s="160">
        <f t="shared" si="2"/>
        <v>98</v>
      </c>
      <c r="S32" s="160">
        <f t="shared" si="3"/>
        <v>1078</v>
      </c>
      <c r="T32" s="74">
        <v>890</v>
      </c>
      <c r="U32" s="74">
        <v>890</v>
      </c>
      <c r="V32" s="471">
        <f t="shared" si="4"/>
        <v>89</v>
      </c>
      <c r="W32" s="471">
        <f t="shared" si="9"/>
        <v>979</v>
      </c>
      <c r="X32" s="74">
        <v>980</v>
      </c>
    </row>
    <row r="33" spans="1:40" x14ac:dyDescent="0.25">
      <c r="A33" s="186"/>
      <c r="C33" s="44" t="s">
        <v>144</v>
      </c>
      <c r="D33" s="145"/>
      <c r="E33" s="673" t="s">
        <v>145</v>
      </c>
      <c r="F33" s="674"/>
      <c r="G33" s="675"/>
      <c r="H33" s="145"/>
      <c r="I33" s="43" t="s">
        <v>146</v>
      </c>
      <c r="J33" s="145"/>
      <c r="K33" s="50"/>
      <c r="L33" s="148"/>
      <c r="M33" s="53">
        <f t="shared" si="10"/>
        <v>1870</v>
      </c>
      <c r="N33" s="163"/>
      <c r="O33" s="54">
        <f>K33*M33</f>
        <v>0</v>
      </c>
      <c r="P33" s="74"/>
      <c r="Q33" s="257"/>
      <c r="R33" s="160">
        <f t="shared" si="2"/>
        <v>187</v>
      </c>
      <c r="S33" s="160">
        <f t="shared" si="3"/>
        <v>2057</v>
      </c>
      <c r="T33" s="74">
        <v>1700</v>
      </c>
      <c r="U33" s="74">
        <v>1700</v>
      </c>
      <c r="V33" s="471">
        <f t="shared" si="4"/>
        <v>170</v>
      </c>
      <c r="W33" s="471">
        <f t="shared" si="9"/>
        <v>1870</v>
      </c>
      <c r="X33" s="74">
        <v>1870</v>
      </c>
    </row>
    <row r="34" spans="1:40" s="25" customFormat="1" x14ac:dyDescent="0.2">
      <c r="A34" s="280"/>
      <c r="B34" s="90"/>
      <c r="C34" s="670" t="s">
        <v>147</v>
      </c>
      <c r="D34" s="671"/>
      <c r="E34" s="671"/>
      <c r="F34" s="671"/>
      <c r="G34" s="671"/>
      <c r="H34" s="671"/>
      <c r="I34" s="671"/>
      <c r="J34" s="671"/>
      <c r="K34" s="671"/>
      <c r="L34" s="671"/>
      <c r="M34" s="671"/>
      <c r="N34" s="671"/>
      <c r="O34" s="672"/>
      <c r="P34" s="90"/>
      <c r="Q34" s="281"/>
      <c r="R34" s="160"/>
      <c r="S34" s="160"/>
      <c r="T34" s="90"/>
      <c r="U34" s="90"/>
      <c r="V34" s="471"/>
      <c r="W34" s="471"/>
      <c r="X34" s="90"/>
      <c r="Y34" s="90"/>
      <c r="Z34" s="90"/>
      <c r="AA34" s="90"/>
      <c r="AB34" s="90"/>
      <c r="AC34" s="90"/>
      <c r="AD34" s="90"/>
      <c r="AE34" s="90"/>
      <c r="AF34" s="90"/>
      <c r="AG34" s="90"/>
      <c r="AH34" s="90"/>
      <c r="AI34" s="90"/>
      <c r="AJ34" s="90"/>
      <c r="AK34" s="90"/>
      <c r="AL34" s="90"/>
      <c r="AM34" s="90"/>
      <c r="AN34" s="90"/>
    </row>
    <row r="35" spans="1:40" x14ac:dyDescent="0.25">
      <c r="A35" s="186"/>
      <c r="C35" s="234" t="s">
        <v>148</v>
      </c>
      <c r="D35" s="74"/>
      <c r="E35" s="667" t="s">
        <v>149</v>
      </c>
      <c r="F35" s="668"/>
      <c r="G35" s="669"/>
      <c r="H35" s="74"/>
      <c r="I35" s="55" t="s">
        <v>150</v>
      </c>
      <c r="J35" s="74"/>
      <c r="K35" s="127"/>
      <c r="L35" s="94"/>
      <c r="M35" s="53">
        <f>X35</f>
        <v>570</v>
      </c>
      <c r="N35" s="103"/>
      <c r="O35" s="53">
        <f>K35*M35</f>
        <v>0</v>
      </c>
      <c r="P35" s="74"/>
      <c r="Q35" s="257"/>
      <c r="R35" s="176">
        <f t="shared" si="2"/>
        <v>57</v>
      </c>
      <c r="S35" s="176">
        <f>R35+M35</f>
        <v>627</v>
      </c>
      <c r="U35" s="53">
        <v>515</v>
      </c>
      <c r="V35" s="471">
        <f t="shared" si="4"/>
        <v>51.5</v>
      </c>
      <c r="W35" s="471">
        <f t="shared" si="9"/>
        <v>566.5</v>
      </c>
      <c r="X35" s="74">
        <v>570</v>
      </c>
    </row>
    <row r="36" spans="1:40" x14ac:dyDescent="0.25">
      <c r="A36" s="186"/>
      <c r="C36" s="20" t="s">
        <v>151</v>
      </c>
      <c r="D36" s="74"/>
      <c r="E36" s="609" t="s">
        <v>152</v>
      </c>
      <c r="F36" s="610"/>
      <c r="G36" s="611"/>
      <c r="H36" s="74"/>
      <c r="I36" s="40" t="s">
        <v>153</v>
      </c>
      <c r="J36" s="74"/>
      <c r="K36" s="30"/>
      <c r="L36" s="94"/>
      <c r="M36" s="53">
        <f t="shared" ref="M36:M38" si="11">X36</f>
        <v>700</v>
      </c>
      <c r="N36" s="103"/>
      <c r="O36" s="14">
        <f>K36*M36</f>
        <v>0</v>
      </c>
      <c r="P36" s="74"/>
      <c r="Q36" s="257"/>
      <c r="R36" s="176">
        <f t="shared" si="2"/>
        <v>70</v>
      </c>
      <c r="S36" s="176">
        <f t="shared" si="3"/>
        <v>770</v>
      </c>
      <c r="U36" s="14">
        <v>635</v>
      </c>
      <c r="V36" s="471">
        <f t="shared" si="4"/>
        <v>63.5</v>
      </c>
      <c r="W36" s="471">
        <f t="shared" si="9"/>
        <v>698.5</v>
      </c>
      <c r="X36" s="74">
        <v>700</v>
      </c>
    </row>
    <row r="37" spans="1:40" x14ac:dyDescent="0.25">
      <c r="A37" s="186"/>
      <c r="C37" s="20" t="s">
        <v>154</v>
      </c>
      <c r="D37" s="74"/>
      <c r="E37" s="609" t="s">
        <v>155</v>
      </c>
      <c r="F37" s="610"/>
      <c r="G37" s="611"/>
      <c r="H37" s="74"/>
      <c r="I37" s="40" t="s">
        <v>156</v>
      </c>
      <c r="J37" s="74"/>
      <c r="K37" s="30"/>
      <c r="L37" s="94"/>
      <c r="M37" s="53">
        <f t="shared" si="11"/>
        <v>570</v>
      </c>
      <c r="N37" s="103"/>
      <c r="O37" s="14">
        <f>K37*M37</f>
        <v>0</v>
      </c>
      <c r="P37" s="74"/>
      <c r="Q37" s="257"/>
      <c r="R37" s="176">
        <f t="shared" si="2"/>
        <v>57</v>
      </c>
      <c r="S37" s="176">
        <f t="shared" si="3"/>
        <v>627</v>
      </c>
      <c r="U37" s="14">
        <v>515</v>
      </c>
      <c r="V37" s="471">
        <f t="shared" si="4"/>
        <v>51.5</v>
      </c>
      <c r="W37" s="471">
        <f t="shared" si="9"/>
        <v>566.5</v>
      </c>
      <c r="X37" s="74">
        <v>570</v>
      </c>
    </row>
    <row r="38" spans="1:40" x14ac:dyDescent="0.25">
      <c r="A38" s="186"/>
      <c r="C38" s="44" t="s">
        <v>157</v>
      </c>
      <c r="D38" s="74"/>
      <c r="E38" s="612" t="s">
        <v>158</v>
      </c>
      <c r="F38" s="613"/>
      <c r="G38" s="614"/>
      <c r="H38" s="74"/>
      <c r="I38" s="43" t="s">
        <v>159</v>
      </c>
      <c r="J38" s="74"/>
      <c r="K38" s="124"/>
      <c r="L38" s="94"/>
      <c r="M38" s="53">
        <f t="shared" si="11"/>
        <v>700</v>
      </c>
      <c r="N38" s="103"/>
      <c r="O38" s="54">
        <f>K38*M38</f>
        <v>0</v>
      </c>
      <c r="P38" s="74"/>
      <c r="Q38" s="257"/>
      <c r="R38" s="176">
        <f t="shared" si="2"/>
        <v>70</v>
      </c>
      <c r="S38" s="176">
        <f t="shared" si="3"/>
        <v>770</v>
      </c>
      <c r="U38" s="54">
        <v>635</v>
      </c>
      <c r="V38" s="471">
        <f t="shared" si="4"/>
        <v>63.5</v>
      </c>
      <c r="W38" s="471">
        <f t="shared" si="9"/>
        <v>698.5</v>
      </c>
      <c r="X38" s="74">
        <v>700</v>
      </c>
    </row>
    <row r="39" spans="1:40" s="25" customFormat="1" ht="15.75" customHeight="1" x14ac:dyDescent="0.2">
      <c r="A39" s="280"/>
      <c r="B39" s="90"/>
      <c r="C39" s="670" t="s">
        <v>355</v>
      </c>
      <c r="D39" s="671"/>
      <c r="E39" s="671"/>
      <c r="F39" s="671"/>
      <c r="G39" s="671"/>
      <c r="H39" s="671"/>
      <c r="I39" s="671"/>
      <c r="J39" s="671"/>
      <c r="K39" s="671"/>
      <c r="L39" s="671"/>
      <c r="M39" s="671"/>
      <c r="N39" s="671"/>
      <c r="O39" s="672"/>
      <c r="P39" s="90"/>
      <c r="Q39" s="281"/>
      <c r="R39" s="160"/>
      <c r="S39" s="160"/>
      <c r="T39" s="90"/>
      <c r="U39" s="90"/>
      <c r="V39" s="471"/>
      <c r="W39" s="471"/>
      <c r="X39" s="90"/>
      <c r="Y39" s="90"/>
      <c r="Z39" s="90"/>
      <c r="AA39" s="90"/>
      <c r="AB39" s="90"/>
      <c r="AC39" s="90"/>
      <c r="AD39" s="90"/>
      <c r="AE39" s="90"/>
      <c r="AF39" s="90"/>
      <c r="AG39" s="90"/>
      <c r="AH39" s="90"/>
      <c r="AI39" s="90"/>
      <c r="AJ39" s="90"/>
      <c r="AK39" s="90"/>
      <c r="AL39" s="90"/>
      <c r="AM39" s="90"/>
      <c r="AN39" s="90"/>
    </row>
    <row r="40" spans="1:40" ht="15" customHeight="1" x14ac:dyDescent="0.25">
      <c r="A40" s="186"/>
      <c r="C40" s="234" t="s">
        <v>160</v>
      </c>
      <c r="D40" s="145"/>
      <c r="E40" s="667" t="s">
        <v>161</v>
      </c>
      <c r="F40" s="668"/>
      <c r="G40" s="669"/>
      <c r="H40" s="145"/>
      <c r="I40" s="55" t="s">
        <v>113</v>
      </c>
      <c r="J40" s="145"/>
      <c r="K40" s="51"/>
      <c r="L40" s="148"/>
      <c r="M40" s="53">
        <f>X40</f>
        <v>2160</v>
      </c>
      <c r="N40" s="163"/>
      <c r="O40" s="53">
        <f>K40*M40</f>
        <v>0</v>
      </c>
      <c r="P40" s="74"/>
      <c r="Q40" s="257"/>
      <c r="R40" s="176">
        <f t="shared" si="2"/>
        <v>216</v>
      </c>
      <c r="S40" s="176">
        <f t="shared" si="3"/>
        <v>2376</v>
      </c>
      <c r="T40" s="74">
        <v>1960</v>
      </c>
      <c r="U40" s="74">
        <v>1960</v>
      </c>
      <c r="V40" s="471">
        <f t="shared" si="4"/>
        <v>196</v>
      </c>
      <c r="W40" s="471">
        <f t="shared" si="9"/>
        <v>2156</v>
      </c>
      <c r="X40" s="74">
        <v>2160</v>
      </c>
    </row>
    <row r="41" spans="1:40" ht="15" customHeight="1" x14ac:dyDescent="0.25">
      <c r="A41" s="186"/>
      <c r="C41" s="20" t="s">
        <v>162</v>
      </c>
      <c r="D41" s="74"/>
      <c r="E41" s="609" t="s">
        <v>163</v>
      </c>
      <c r="F41" s="610"/>
      <c r="G41" s="611"/>
      <c r="H41" s="74"/>
      <c r="I41" s="40" t="s">
        <v>164</v>
      </c>
      <c r="J41" s="74"/>
      <c r="K41" s="18"/>
      <c r="L41" s="94"/>
      <c r="M41" s="53">
        <f>X41</f>
        <v>2590</v>
      </c>
      <c r="N41" s="103"/>
      <c r="O41" s="14">
        <f>K41*M41</f>
        <v>0</v>
      </c>
      <c r="P41" s="74"/>
      <c r="Q41" s="257"/>
      <c r="R41" s="176">
        <f t="shared" si="2"/>
        <v>259</v>
      </c>
      <c r="S41" s="176">
        <f t="shared" si="3"/>
        <v>2849</v>
      </c>
      <c r="T41" s="74">
        <v>2355</v>
      </c>
      <c r="U41" s="74">
        <v>2355</v>
      </c>
      <c r="V41" s="471">
        <f t="shared" si="4"/>
        <v>235.5</v>
      </c>
      <c r="W41" s="471">
        <f t="shared" si="9"/>
        <v>2590.5</v>
      </c>
      <c r="X41" s="74">
        <v>2590</v>
      </c>
    </row>
    <row r="42" spans="1:40" ht="15" customHeight="1" x14ac:dyDescent="0.25">
      <c r="A42" s="186"/>
      <c r="C42" s="666" t="s">
        <v>165</v>
      </c>
      <c r="D42" s="666"/>
      <c r="E42" s="666"/>
      <c r="F42" s="666"/>
      <c r="G42" s="666"/>
      <c r="H42" s="666"/>
      <c r="I42" s="666"/>
      <c r="J42" s="334"/>
      <c r="K42" s="334"/>
      <c r="L42" s="94"/>
      <c r="M42" s="97"/>
      <c r="N42" s="103"/>
      <c r="P42" s="74"/>
      <c r="Q42" s="257"/>
    </row>
    <row r="43" spans="1:40" ht="15.75" customHeight="1" x14ac:dyDescent="0.25">
      <c r="A43" s="186"/>
      <c r="C43" s="666"/>
      <c r="D43" s="666"/>
      <c r="E43" s="666"/>
      <c r="F43" s="666"/>
      <c r="G43" s="666"/>
      <c r="H43" s="666"/>
      <c r="I43" s="666"/>
      <c r="J43" s="334"/>
      <c r="K43" s="334"/>
      <c r="L43" s="94"/>
      <c r="M43" s="81" t="s">
        <v>63</v>
      </c>
      <c r="N43" s="74"/>
      <c r="O43" s="12">
        <f>SUM(O17:O41)</f>
        <v>0</v>
      </c>
      <c r="P43" s="73"/>
      <c r="Q43" s="257"/>
    </row>
    <row r="44" spans="1:40" ht="15.75" customHeight="1" x14ac:dyDescent="0.25">
      <c r="A44" s="186"/>
      <c r="C44" s="666"/>
      <c r="D44" s="666"/>
      <c r="E44" s="666"/>
      <c r="F44" s="666"/>
      <c r="G44" s="666"/>
      <c r="H44" s="666"/>
      <c r="I44" s="666"/>
      <c r="J44" s="334"/>
      <c r="K44" s="334"/>
      <c r="L44" s="94"/>
      <c r="M44" s="81" t="s">
        <v>31</v>
      </c>
      <c r="N44" s="74"/>
      <c r="O44" s="12">
        <f>O43*15%</f>
        <v>0</v>
      </c>
      <c r="P44" s="73"/>
      <c r="Q44" s="257"/>
    </row>
    <row r="45" spans="1:40" ht="15.75" customHeight="1" thickBot="1" x14ac:dyDescent="0.3">
      <c r="A45" s="186"/>
      <c r="C45" s="666"/>
      <c r="D45" s="666"/>
      <c r="E45" s="666"/>
      <c r="F45" s="666"/>
      <c r="G45" s="666"/>
      <c r="H45" s="666"/>
      <c r="I45" s="666"/>
      <c r="J45" s="334"/>
      <c r="K45" s="334"/>
      <c r="L45" s="94"/>
      <c r="M45" s="81" t="s">
        <v>64</v>
      </c>
      <c r="N45" s="79"/>
      <c r="O45" s="13">
        <f>O43+O44</f>
        <v>0</v>
      </c>
      <c r="P45" s="73"/>
      <c r="Q45" s="257"/>
    </row>
    <row r="46" spans="1:40" ht="15.75" customHeight="1" thickTop="1" x14ac:dyDescent="0.2">
      <c r="A46" s="186"/>
      <c r="C46" s="94"/>
      <c r="D46" s="74"/>
      <c r="E46" s="74"/>
      <c r="F46" s="74"/>
      <c r="G46" s="74"/>
      <c r="H46" s="74"/>
      <c r="I46" s="74"/>
      <c r="J46" s="74"/>
      <c r="K46" s="314"/>
      <c r="L46" s="94"/>
      <c r="M46" s="81"/>
      <c r="N46" s="74"/>
      <c r="O46" s="219"/>
      <c r="P46" s="74"/>
      <c r="Q46" s="257"/>
    </row>
    <row r="47" spans="1:40" s="74" customFormat="1" ht="8.1" customHeight="1" x14ac:dyDescent="0.25">
      <c r="A47" s="186"/>
      <c r="K47" s="94"/>
      <c r="L47" s="94"/>
      <c r="M47" s="97"/>
      <c r="N47" s="103"/>
      <c r="O47" s="97"/>
      <c r="Q47" s="257"/>
    </row>
    <row r="48" spans="1:40" s="29" customFormat="1" ht="20.100000000000001" customHeight="1" x14ac:dyDescent="0.25">
      <c r="A48" s="275"/>
      <c r="C48" s="567" t="str">
        <f>Summary!B62</f>
        <v>SUBMIT COMPLETED ORDER FORMS TO michelle@exposolutions.co.za</v>
      </c>
      <c r="D48" s="567"/>
      <c r="E48" s="567"/>
      <c r="F48" s="567"/>
      <c r="G48" s="567"/>
      <c r="H48" s="567"/>
      <c r="I48" s="567"/>
      <c r="J48" s="567"/>
      <c r="K48" s="567"/>
      <c r="L48" s="567"/>
      <c r="M48" s="567"/>
      <c r="N48" s="567"/>
      <c r="O48" s="567"/>
      <c r="P48" s="84"/>
      <c r="Q48" s="276"/>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s="71" customFormat="1" ht="8.1" customHeight="1" x14ac:dyDescent="0.25">
      <c r="A49" s="275"/>
      <c r="M49" s="77"/>
      <c r="Q49" s="276"/>
    </row>
    <row r="50" spans="1:40" s="29" customFormat="1" ht="30" customHeight="1" x14ac:dyDescent="0.25">
      <c r="A50" s="275"/>
      <c r="B50" s="319"/>
      <c r="C50" s="587" t="s">
        <v>607</v>
      </c>
      <c r="D50" s="588"/>
      <c r="E50" s="588"/>
      <c r="F50" s="588"/>
      <c r="G50" s="588"/>
      <c r="H50" s="588"/>
      <c r="I50" s="588"/>
      <c r="J50" s="588"/>
      <c r="K50" s="588"/>
      <c r="L50" s="588"/>
      <c r="M50" s="588"/>
      <c r="N50" s="588"/>
      <c r="O50" s="588"/>
      <c r="P50" s="299"/>
      <c r="Q50" s="276"/>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s="71" customFormat="1" ht="8.1" customHeight="1" x14ac:dyDescent="0.25">
      <c r="A51" s="275"/>
      <c r="C51" s="108"/>
      <c r="D51" s="108"/>
      <c r="E51" s="108"/>
      <c r="F51" s="108"/>
      <c r="G51" s="108"/>
      <c r="H51" s="108"/>
      <c r="I51" s="108"/>
      <c r="J51" s="108"/>
      <c r="K51" s="108"/>
      <c r="L51" s="108"/>
      <c r="M51" s="109"/>
      <c r="N51" s="108"/>
      <c r="O51" s="108"/>
      <c r="Q51" s="276"/>
    </row>
    <row r="52" spans="1:40" s="71" customFormat="1" ht="15" customHeight="1" x14ac:dyDescent="0.25">
      <c r="A52" s="275"/>
      <c r="B52" s="110" t="str">
        <f>Summary!B64</f>
        <v>ISAG 2023  I   2-7 JULY 2023   I   CTICC, CAPE TOWN, SOUTH AFRICA</v>
      </c>
      <c r="C52" s="111"/>
      <c r="D52" s="111"/>
      <c r="E52" s="111"/>
      <c r="F52" s="111"/>
      <c r="G52" s="111"/>
      <c r="H52" s="111"/>
      <c r="I52" s="111"/>
      <c r="J52" s="112"/>
      <c r="K52" s="112"/>
      <c r="L52" s="112"/>
      <c r="M52" s="113"/>
      <c r="N52" s="112"/>
      <c r="O52" s="527" t="s">
        <v>166</v>
      </c>
      <c r="P52" s="528"/>
      <c r="Q52" s="276"/>
    </row>
    <row r="53" spans="1:40" s="71" customFormat="1" ht="15" customHeight="1" x14ac:dyDescent="0.5">
      <c r="A53" s="275"/>
      <c r="B53" s="570" t="s">
        <v>35</v>
      </c>
      <c r="C53" s="571"/>
      <c r="D53" s="571"/>
      <c r="E53" s="571"/>
      <c r="F53" s="114"/>
      <c r="G53" s="114"/>
      <c r="H53" s="114"/>
      <c r="I53" s="114"/>
      <c r="J53" s="114"/>
      <c r="K53" s="114"/>
      <c r="L53" s="114"/>
      <c r="M53" s="115"/>
      <c r="N53" s="116"/>
      <c r="O53" s="529"/>
      <c r="P53" s="530"/>
      <c r="Q53" s="276"/>
    </row>
    <row r="54" spans="1:40" s="71" customFormat="1" ht="5.0999999999999996" customHeight="1" thickBot="1" x14ac:dyDescent="0.3">
      <c r="A54" s="335"/>
      <c r="B54" s="336"/>
      <c r="C54" s="336"/>
      <c r="D54" s="336"/>
      <c r="E54" s="336"/>
      <c r="F54" s="336"/>
      <c r="G54" s="336"/>
      <c r="H54" s="336"/>
      <c r="I54" s="336"/>
      <c r="J54" s="287"/>
      <c r="K54" s="287"/>
      <c r="L54" s="287"/>
      <c r="M54" s="288"/>
      <c r="N54" s="287"/>
      <c r="O54" s="287"/>
      <c r="P54" s="287"/>
      <c r="Q54" s="289"/>
    </row>
    <row r="55" spans="1:40" s="74" customFormat="1" x14ac:dyDescent="0.25">
      <c r="K55" s="94"/>
      <c r="L55" s="94"/>
      <c r="M55" s="97"/>
      <c r="N55" s="103"/>
      <c r="O55" s="97"/>
    </row>
    <row r="56" spans="1:40" s="74" customFormat="1" x14ac:dyDescent="0.25">
      <c r="K56" s="94"/>
      <c r="L56" s="94"/>
      <c r="M56" s="97"/>
      <c r="N56" s="103"/>
      <c r="O56" s="97"/>
    </row>
    <row r="57" spans="1:40" s="74" customFormat="1" x14ac:dyDescent="0.25">
      <c r="K57" s="94"/>
      <c r="L57" s="94"/>
      <c r="M57" s="97"/>
      <c r="N57" s="103"/>
      <c r="O57" s="97"/>
    </row>
    <row r="58" spans="1:40" s="74" customFormat="1" x14ac:dyDescent="0.25">
      <c r="K58" s="94"/>
      <c r="L58" s="94"/>
      <c r="M58" s="97"/>
      <c r="N58" s="103"/>
      <c r="O58" s="97"/>
    </row>
    <row r="59" spans="1:40" s="74" customFormat="1" x14ac:dyDescent="0.25">
      <c r="K59" s="94"/>
      <c r="L59" s="94"/>
      <c r="M59" s="97"/>
      <c r="N59" s="103"/>
      <c r="O59" s="97"/>
    </row>
    <row r="60" spans="1:40" s="74" customFormat="1" x14ac:dyDescent="0.25">
      <c r="K60" s="94"/>
      <c r="L60" s="94"/>
      <c r="M60" s="97"/>
      <c r="N60" s="103"/>
      <c r="O60" s="97"/>
    </row>
    <row r="61" spans="1:40" s="74" customFormat="1" x14ac:dyDescent="0.25">
      <c r="K61" s="94"/>
      <c r="L61" s="94"/>
      <c r="M61" s="97"/>
      <c r="N61" s="103"/>
      <c r="O61" s="97"/>
    </row>
    <row r="62" spans="1:40" s="74" customFormat="1" x14ac:dyDescent="0.25">
      <c r="K62" s="94"/>
      <c r="L62" s="94"/>
      <c r="M62" s="97"/>
      <c r="N62" s="103"/>
      <c r="O62" s="97"/>
    </row>
    <row r="63" spans="1:40" s="74" customFormat="1" x14ac:dyDescent="0.25">
      <c r="K63" s="94"/>
      <c r="L63" s="94"/>
      <c r="M63" s="97"/>
      <c r="N63" s="103"/>
      <c r="O63" s="97"/>
    </row>
    <row r="64" spans="1:40" s="74" customFormat="1" x14ac:dyDescent="0.25">
      <c r="K64" s="94"/>
      <c r="L64" s="94"/>
      <c r="M64" s="97"/>
      <c r="N64" s="103"/>
      <c r="O64" s="97"/>
    </row>
    <row r="65" spans="11:15" s="74" customFormat="1" x14ac:dyDescent="0.25">
      <c r="K65" s="94"/>
      <c r="L65" s="94"/>
      <c r="M65" s="97"/>
      <c r="N65" s="103"/>
      <c r="O65" s="97"/>
    </row>
    <row r="66" spans="11:15" s="74" customFormat="1" x14ac:dyDescent="0.25">
      <c r="K66" s="94"/>
      <c r="L66" s="94"/>
      <c r="M66" s="97"/>
      <c r="N66" s="103"/>
      <c r="O66" s="97"/>
    </row>
    <row r="67" spans="11:15" s="74" customFormat="1" x14ac:dyDescent="0.25">
      <c r="K67" s="94"/>
      <c r="L67" s="94"/>
      <c r="M67" s="97"/>
      <c r="N67" s="103"/>
      <c r="O67" s="97"/>
    </row>
    <row r="68" spans="11:15" s="74" customFormat="1" x14ac:dyDescent="0.25">
      <c r="K68" s="94"/>
      <c r="L68" s="94"/>
      <c r="M68" s="97"/>
      <c r="N68" s="103"/>
      <c r="O68" s="97"/>
    </row>
    <row r="69" spans="11:15" s="74" customFormat="1" x14ac:dyDescent="0.25">
      <c r="K69" s="94"/>
      <c r="L69" s="94"/>
      <c r="M69" s="97"/>
      <c r="N69" s="103"/>
      <c r="O69" s="97"/>
    </row>
    <row r="70" spans="11:15" s="74" customFormat="1" x14ac:dyDescent="0.25">
      <c r="K70" s="94"/>
      <c r="L70" s="94"/>
      <c r="M70" s="97"/>
      <c r="N70" s="103"/>
      <c r="O70" s="97"/>
    </row>
    <row r="71" spans="11:15" s="74" customFormat="1" x14ac:dyDescent="0.25">
      <c r="K71" s="94"/>
      <c r="L71" s="94"/>
      <c r="M71" s="97"/>
      <c r="N71" s="103"/>
      <c r="O71" s="97"/>
    </row>
    <row r="72" spans="11:15" s="74" customFormat="1" x14ac:dyDescent="0.25">
      <c r="K72" s="94"/>
      <c r="L72" s="94"/>
      <c r="M72" s="97"/>
      <c r="N72" s="103"/>
      <c r="O72" s="97"/>
    </row>
    <row r="73" spans="11:15" s="74" customFormat="1" x14ac:dyDescent="0.25">
      <c r="K73" s="94"/>
      <c r="L73" s="94"/>
      <c r="M73" s="97"/>
      <c r="N73" s="103"/>
      <c r="O73" s="97"/>
    </row>
    <row r="74" spans="11:15" s="74" customFormat="1" x14ac:dyDescent="0.25">
      <c r="K74" s="94"/>
      <c r="L74" s="94"/>
      <c r="M74" s="97"/>
      <c r="N74" s="103"/>
      <c r="O74" s="97"/>
    </row>
    <row r="75" spans="11:15" s="74" customFormat="1" x14ac:dyDescent="0.25">
      <c r="K75" s="94"/>
      <c r="L75" s="94"/>
      <c r="M75" s="97"/>
      <c r="N75" s="103"/>
      <c r="O75" s="97"/>
    </row>
    <row r="76" spans="11:15" s="74" customFormat="1" x14ac:dyDescent="0.25">
      <c r="K76" s="94"/>
      <c r="L76" s="94"/>
      <c r="M76" s="97"/>
      <c r="N76" s="103"/>
      <c r="O76" s="97"/>
    </row>
    <row r="77" spans="11:15" s="74" customFormat="1" x14ac:dyDescent="0.25">
      <c r="K77" s="94"/>
      <c r="L77" s="94"/>
      <c r="M77" s="97"/>
      <c r="N77" s="103"/>
      <c r="O77" s="97"/>
    </row>
    <row r="78" spans="11:15" s="74" customFormat="1" x14ac:dyDescent="0.25">
      <c r="K78" s="94"/>
      <c r="L78" s="94"/>
      <c r="M78" s="97"/>
      <c r="N78" s="103"/>
      <c r="O78" s="97"/>
    </row>
    <row r="79" spans="11:15" s="74" customFormat="1" x14ac:dyDescent="0.25">
      <c r="K79" s="94"/>
      <c r="L79" s="94"/>
      <c r="M79" s="97"/>
      <c r="N79" s="103"/>
      <c r="O79" s="97"/>
    </row>
    <row r="80" spans="11:15" s="74" customFormat="1" x14ac:dyDescent="0.25">
      <c r="K80" s="94"/>
      <c r="L80" s="94"/>
      <c r="M80" s="97"/>
      <c r="N80" s="103"/>
      <c r="O80" s="97"/>
    </row>
    <row r="81" spans="11:15" s="74" customFormat="1" x14ac:dyDescent="0.25">
      <c r="K81" s="94"/>
      <c r="L81" s="94"/>
      <c r="M81" s="97"/>
      <c r="N81" s="103"/>
      <c r="O81" s="97"/>
    </row>
    <row r="82" spans="11:15" s="74" customFormat="1" x14ac:dyDescent="0.25">
      <c r="K82" s="94"/>
      <c r="L82" s="94"/>
      <c r="M82" s="97"/>
      <c r="N82" s="103"/>
      <c r="O82" s="97"/>
    </row>
    <row r="83" spans="11:15" s="74" customFormat="1" x14ac:dyDescent="0.25">
      <c r="K83" s="94"/>
      <c r="L83" s="94"/>
      <c r="M83" s="97"/>
      <c r="N83" s="103"/>
      <c r="O83" s="97"/>
    </row>
    <row r="84" spans="11:15" s="74" customFormat="1" x14ac:dyDescent="0.25">
      <c r="K84" s="94"/>
      <c r="L84" s="94"/>
      <c r="M84" s="97"/>
      <c r="N84" s="103"/>
      <c r="O84" s="97"/>
    </row>
    <row r="85" spans="11:15" s="74" customFormat="1" x14ac:dyDescent="0.25">
      <c r="K85" s="94"/>
      <c r="L85" s="94"/>
      <c r="M85" s="97"/>
      <c r="N85" s="103"/>
      <c r="O85" s="97"/>
    </row>
    <row r="86" spans="11:15" s="74" customFormat="1" x14ac:dyDescent="0.25">
      <c r="K86" s="94"/>
      <c r="L86" s="94"/>
      <c r="M86" s="97"/>
      <c r="N86" s="103"/>
      <c r="O86" s="97"/>
    </row>
    <row r="87" spans="11:15" s="74" customFormat="1" x14ac:dyDescent="0.25">
      <c r="K87" s="94"/>
      <c r="L87" s="94"/>
      <c r="M87" s="97"/>
      <c r="N87" s="103"/>
      <c r="O87" s="97"/>
    </row>
    <row r="88" spans="11:15" s="74" customFormat="1" x14ac:dyDescent="0.25">
      <c r="K88" s="94"/>
      <c r="L88" s="94"/>
      <c r="M88" s="97"/>
      <c r="N88" s="103"/>
      <c r="O88" s="97"/>
    </row>
    <row r="89" spans="11:15" s="74" customFormat="1" x14ac:dyDescent="0.25">
      <c r="K89" s="94"/>
      <c r="L89" s="94"/>
      <c r="M89" s="97"/>
      <c r="N89" s="103"/>
      <c r="O89" s="97"/>
    </row>
    <row r="90" spans="11:15" s="74" customFormat="1" x14ac:dyDescent="0.25">
      <c r="K90" s="94"/>
      <c r="L90" s="94"/>
      <c r="M90" s="97"/>
      <c r="N90" s="103"/>
      <c r="O90" s="97"/>
    </row>
    <row r="91" spans="11:15" s="74" customFormat="1" x14ac:dyDescent="0.25">
      <c r="K91" s="94"/>
      <c r="L91" s="94"/>
      <c r="M91" s="97"/>
      <c r="N91" s="103"/>
      <c r="O91" s="97"/>
    </row>
    <row r="92" spans="11:15" s="74" customFormat="1" x14ac:dyDescent="0.25">
      <c r="K92" s="94"/>
      <c r="L92" s="94"/>
      <c r="M92" s="97"/>
      <c r="N92" s="103"/>
      <c r="O92" s="97"/>
    </row>
    <row r="93" spans="11:15" s="74" customFormat="1" x14ac:dyDescent="0.25">
      <c r="K93" s="94"/>
      <c r="L93" s="94"/>
      <c r="M93" s="97"/>
      <c r="N93" s="103"/>
      <c r="O93" s="97"/>
    </row>
    <row r="94" spans="11:15" s="74" customFormat="1" x14ac:dyDescent="0.25">
      <c r="K94" s="94"/>
      <c r="L94" s="94"/>
      <c r="M94" s="97"/>
      <c r="N94" s="103"/>
      <c r="O94" s="97"/>
    </row>
    <row r="95" spans="11:15" s="74" customFormat="1" x14ac:dyDescent="0.25">
      <c r="K95" s="94"/>
      <c r="L95" s="94"/>
      <c r="M95" s="97"/>
      <c r="N95" s="103"/>
      <c r="O95" s="97"/>
    </row>
    <row r="96" spans="11:15" s="74" customFormat="1" x14ac:dyDescent="0.25">
      <c r="K96" s="94"/>
      <c r="L96" s="94"/>
      <c r="M96" s="97"/>
      <c r="N96" s="103"/>
      <c r="O96" s="97"/>
    </row>
    <row r="97" spans="11:15" s="74" customFormat="1" x14ac:dyDescent="0.25">
      <c r="K97" s="94"/>
      <c r="L97" s="94"/>
      <c r="M97" s="97"/>
      <c r="N97" s="103"/>
      <c r="O97" s="97"/>
    </row>
    <row r="98" spans="11:15" s="74" customFormat="1" x14ac:dyDescent="0.25">
      <c r="K98" s="94"/>
      <c r="L98" s="94"/>
      <c r="M98" s="97"/>
      <c r="N98" s="103"/>
      <c r="O98" s="97"/>
    </row>
    <row r="99" spans="11:15" s="74" customFormat="1" x14ac:dyDescent="0.25">
      <c r="K99" s="94"/>
      <c r="L99" s="94"/>
      <c r="M99" s="97"/>
      <c r="N99" s="103"/>
      <c r="O99" s="97"/>
    </row>
    <row r="100" spans="11:15" s="74" customFormat="1" x14ac:dyDescent="0.25">
      <c r="K100" s="94"/>
      <c r="L100" s="94"/>
      <c r="M100" s="97"/>
      <c r="N100" s="103"/>
      <c r="O100" s="97"/>
    </row>
    <row r="101" spans="11:15" s="74" customFormat="1" x14ac:dyDescent="0.25">
      <c r="K101" s="94"/>
      <c r="L101" s="94"/>
      <c r="M101" s="97"/>
      <c r="N101" s="103"/>
      <c r="O101" s="97"/>
    </row>
    <row r="102" spans="11:15" s="74" customFormat="1" x14ac:dyDescent="0.25">
      <c r="K102" s="94"/>
      <c r="L102" s="94"/>
      <c r="M102" s="97"/>
      <c r="N102" s="103"/>
      <c r="O102" s="97"/>
    </row>
    <row r="103" spans="11:15" s="74" customFormat="1" x14ac:dyDescent="0.25">
      <c r="K103" s="94"/>
      <c r="L103" s="94"/>
      <c r="M103" s="97"/>
      <c r="N103" s="103"/>
      <c r="O103" s="97"/>
    </row>
    <row r="104" spans="11:15" s="74" customFormat="1" x14ac:dyDescent="0.25">
      <c r="K104" s="94"/>
      <c r="L104" s="94"/>
      <c r="M104" s="97"/>
      <c r="N104" s="103"/>
      <c r="O104" s="97"/>
    </row>
    <row r="105" spans="11:15" s="74" customFormat="1" x14ac:dyDescent="0.25">
      <c r="K105" s="94"/>
      <c r="L105" s="94"/>
      <c r="M105" s="97"/>
      <c r="N105" s="103"/>
      <c r="O105" s="97"/>
    </row>
    <row r="106" spans="11:15" s="74" customFormat="1" x14ac:dyDescent="0.25">
      <c r="K106" s="94"/>
      <c r="L106" s="94"/>
      <c r="M106" s="97"/>
      <c r="N106" s="103"/>
      <c r="O106" s="97"/>
    </row>
    <row r="107" spans="11:15" s="74" customFormat="1" x14ac:dyDescent="0.25">
      <c r="K107" s="94"/>
      <c r="L107" s="94"/>
      <c r="M107" s="97"/>
      <c r="N107" s="103"/>
      <c r="O107" s="97"/>
    </row>
    <row r="108" spans="11:15" s="74" customFormat="1" x14ac:dyDescent="0.25">
      <c r="K108" s="94"/>
      <c r="L108" s="94"/>
      <c r="M108" s="97"/>
      <c r="N108" s="103"/>
      <c r="O108" s="97"/>
    </row>
    <row r="109" spans="11:15" s="74" customFormat="1" x14ac:dyDescent="0.25">
      <c r="K109" s="94"/>
      <c r="L109" s="94"/>
      <c r="M109" s="97"/>
      <c r="N109" s="103"/>
      <c r="O109" s="97"/>
    </row>
    <row r="110" spans="11:15" s="74" customFormat="1" x14ac:dyDescent="0.25">
      <c r="K110" s="94"/>
      <c r="L110" s="94"/>
      <c r="M110" s="97"/>
      <c r="N110" s="103"/>
      <c r="O110" s="97"/>
    </row>
    <row r="111" spans="11:15" s="74" customFormat="1" x14ac:dyDescent="0.25">
      <c r="K111" s="94"/>
      <c r="L111" s="94"/>
      <c r="M111" s="97"/>
      <c r="N111" s="103"/>
      <c r="O111" s="97"/>
    </row>
    <row r="112" spans="11:15" s="74" customFormat="1" x14ac:dyDescent="0.25">
      <c r="K112" s="94"/>
      <c r="L112" s="94"/>
      <c r="M112" s="97"/>
      <c r="N112" s="103"/>
      <c r="O112" s="97"/>
    </row>
    <row r="113" spans="11:15" s="74" customFormat="1" x14ac:dyDescent="0.25">
      <c r="K113" s="94"/>
      <c r="L113" s="94"/>
      <c r="M113" s="97"/>
      <c r="N113" s="103"/>
      <c r="O113" s="97"/>
    </row>
    <row r="114" spans="11:15" s="74" customFormat="1" x14ac:dyDescent="0.25">
      <c r="K114" s="94"/>
      <c r="L114" s="94"/>
      <c r="M114" s="97"/>
      <c r="N114" s="103"/>
      <c r="O114" s="97"/>
    </row>
    <row r="115" spans="11:15" s="74" customFormat="1" x14ac:dyDescent="0.25">
      <c r="K115" s="94"/>
      <c r="L115" s="94"/>
      <c r="M115" s="97"/>
      <c r="N115" s="103"/>
      <c r="O115" s="97"/>
    </row>
    <row r="116" spans="11:15" s="74" customFormat="1" x14ac:dyDescent="0.25">
      <c r="K116" s="94"/>
      <c r="L116" s="94"/>
      <c r="M116" s="97"/>
      <c r="N116" s="103"/>
      <c r="O116" s="97"/>
    </row>
    <row r="117" spans="11:15" s="74" customFormat="1" x14ac:dyDescent="0.25">
      <c r="K117" s="94"/>
      <c r="L117" s="94"/>
      <c r="M117" s="97"/>
      <c r="N117" s="103"/>
      <c r="O117" s="97"/>
    </row>
    <row r="118" spans="11:15" s="74" customFormat="1" x14ac:dyDescent="0.25">
      <c r="K118" s="94"/>
      <c r="L118" s="94"/>
      <c r="M118" s="97"/>
      <c r="N118" s="103"/>
      <c r="O118" s="97"/>
    </row>
    <row r="119" spans="11:15" s="74" customFormat="1" x14ac:dyDescent="0.25">
      <c r="K119" s="94"/>
      <c r="L119" s="94"/>
      <c r="M119" s="97"/>
      <c r="N119" s="103"/>
      <c r="O119" s="97"/>
    </row>
    <row r="120" spans="11:15" s="74" customFormat="1" x14ac:dyDescent="0.25">
      <c r="K120" s="94"/>
      <c r="L120" s="94"/>
      <c r="M120" s="97"/>
      <c r="N120" s="103"/>
      <c r="O120" s="97"/>
    </row>
    <row r="121" spans="11:15" s="74" customFormat="1" x14ac:dyDescent="0.25">
      <c r="K121" s="94"/>
      <c r="L121" s="94"/>
      <c r="M121" s="97"/>
      <c r="N121" s="103"/>
      <c r="O121" s="97"/>
    </row>
    <row r="122" spans="11:15" s="74" customFormat="1" x14ac:dyDescent="0.25">
      <c r="K122" s="94"/>
      <c r="L122" s="94"/>
      <c r="M122" s="97"/>
      <c r="N122" s="103"/>
      <c r="O122" s="97"/>
    </row>
    <row r="123" spans="11:15" s="74" customFormat="1" x14ac:dyDescent="0.25">
      <c r="K123" s="94"/>
      <c r="L123" s="94"/>
      <c r="M123" s="97"/>
      <c r="N123" s="103"/>
      <c r="O123" s="97"/>
    </row>
    <row r="124" spans="11:15" s="74" customFormat="1" x14ac:dyDescent="0.25">
      <c r="K124" s="94"/>
      <c r="L124" s="94"/>
      <c r="M124" s="97"/>
      <c r="N124" s="103"/>
      <c r="O124" s="97"/>
    </row>
    <row r="125" spans="11:15" s="74" customFormat="1" x14ac:dyDescent="0.25">
      <c r="K125" s="94"/>
      <c r="L125" s="94"/>
      <c r="M125" s="97"/>
      <c r="N125" s="103"/>
      <c r="O125" s="97"/>
    </row>
    <row r="126" spans="11:15" s="74" customFormat="1" x14ac:dyDescent="0.25">
      <c r="K126" s="94"/>
      <c r="L126" s="94"/>
      <c r="M126" s="97"/>
      <c r="N126" s="103"/>
      <c r="O126" s="97"/>
    </row>
    <row r="127" spans="11:15" s="74" customFormat="1" x14ac:dyDescent="0.25">
      <c r="K127" s="94"/>
      <c r="L127" s="94"/>
      <c r="M127" s="97"/>
      <c r="N127" s="103"/>
      <c r="O127" s="97"/>
    </row>
    <row r="128" spans="11:15" s="74" customFormat="1" x14ac:dyDescent="0.25">
      <c r="K128" s="94"/>
      <c r="L128" s="94"/>
      <c r="M128" s="97"/>
      <c r="N128" s="103"/>
      <c r="O128" s="97"/>
    </row>
    <row r="129" spans="11:15" s="74" customFormat="1" x14ac:dyDescent="0.25">
      <c r="K129" s="94"/>
      <c r="L129" s="94"/>
      <c r="M129" s="97"/>
      <c r="N129" s="103"/>
      <c r="O129" s="97"/>
    </row>
    <row r="130" spans="11:15" s="74" customFormat="1" x14ac:dyDescent="0.25">
      <c r="K130" s="94"/>
      <c r="L130" s="94"/>
      <c r="M130" s="97"/>
      <c r="N130" s="103"/>
      <c r="O130" s="97"/>
    </row>
    <row r="131" spans="11:15" s="74" customFormat="1" x14ac:dyDescent="0.25">
      <c r="K131" s="94"/>
      <c r="L131" s="94"/>
      <c r="M131" s="97"/>
      <c r="N131" s="103"/>
      <c r="O131" s="97"/>
    </row>
    <row r="132" spans="11:15" s="74" customFormat="1" x14ac:dyDescent="0.25">
      <c r="K132" s="94"/>
      <c r="L132" s="94"/>
      <c r="M132" s="97"/>
      <c r="N132" s="103"/>
      <c r="O132" s="97"/>
    </row>
    <row r="133" spans="11:15" s="74" customFormat="1" x14ac:dyDescent="0.25">
      <c r="K133" s="94"/>
      <c r="L133" s="94"/>
      <c r="M133" s="97"/>
      <c r="N133" s="103"/>
      <c r="O133" s="97"/>
    </row>
    <row r="134" spans="11:15" s="74" customFormat="1" x14ac:dyDescent="0.25">
      <c r="K134" s="94"/>
      <c r="L134" s="94"/>
      <c r="M134" s="97"/>
      <c r="N134" s="103"/>
      <c r="O134" s="97"/>
    </row>
    <row r="135" spans="11:15" s="74" customFormat="1" x14ac:dyDescent="0.25">
      <c r="K135" s="94"/>
      <c r="L135" s="94"/>
      <c r="M135" s="97"/>
      <c r="N135" s="103"/>
      <c r="O135" s="97"/>
    </row>
    <row r="136" spans="11:15" s="74" customFormat="1" x14ac:dyDescent="0.25">
      <c r="K136" s="94"/>
      <c r="L136" s="94"/>
      <c r="M136" s="97"/>
      <c r="N136" s="103"/>
      <c r="O136" s="97"/>
    </row>
    <row r="137" spans="11:15" s="74" customFormat="1" x14ac:dyDescent="0.25">
      <c r="K137" s="94"/>
      <c r="L137" s="94"/>
      <c r="M137" s="97"/>
      <c r="N137" s="103"/>
      <c r="O137" s="97"/>
    </row>
    <row r="138" spans="11:15" s="74" customFormat="1" x14ac:dyDescent="0.25">
      <c r="K138" s="94"/>
      <c r="L138" s="94"/>
      <c r="M138" s="97"/>
      <c r="N138" s="103"/>
      <c r="O138" s="97"/>
    </row>
    <row r="139" spans="11:15" s="74" customFormat="1" x14ac:dyDescent="0.25">
      <c r="K139" s="94"/>
      <c r="L139" s="94"/>
      <c r="M139" s="97"/>
      <c r="N139" s="103"/>
      <c r="O139" s="97"/>
    </row>
    <row r="140" spans="11:15" s="74" customFormat="1" x14ac:dyDescent="0.25">
      <c r="K140" s="94"/>
      <c r="L140" s="94"/>
      <c r="M140" s="97"/>
      <c r="N140" s="103"/>
      <c r="O140" s="97"/>
    </row>
    <row r="141" spans="11:15" s="74" customFormat="1" x14ac:dyDescent="0.25">
      <c r="K141" s="94"/>
      <c r="L141" s="94"/>
      <c r="M141" s="97"/>
      <c r="N141" s="103"/>
      <c r="O141" s="97"/>
    </row>
    <row r="142" spans="11:15" s="74" customFormat="1" x14ac:dyDescent="0.25">
      <c r="K142" s="94"/>
      <c r="L142" s="94"/>
      <c r="M142" s="97"/>
      <c r="N142" s="103"/>
      <c r="O142" s="97"/>
    </row>
    <row r="143" spans="11:15" s="74" customFormat="1" x14ac:dyDescent="0.25">
      <c r="K143" s="94"/>
      <c r="L143" s="94"/>
      <c r="M143" s="97"/>
      <c r="N143" s="103"/>
      <c r="O143" s="97"/>
    </row>
    <row r="144" spans="11:15" s="74" customFormat="1" x14ac:dyDescent="0.25">
      <c r="K144" s="94"/>
      <c r="L144" s="94"/>
      <c r="M144" s="97"/>
      <c r="N144" s="103"/>
      <c r="O144" s="97"/>
    </row>
    <row r="145" spans="11:15" s="74" customFormat="1" x14ac:dyDescent="0.25">
      <c r="K145" s="94"/>
      <c r="L145" s="94"/>
      <c r="M145" s="97"/>
      <c r="N145" s="103"/>
      <c r="O145" s="97"/>
    </row>
    <row r="146" spans="11:15" s="74" customFormat="1" x14ac:dyDescent="0.25">
      <c r="K146" s="94"/>
      <c r="L146" s="94"/>
      <c r="M146" s="97"/>
      <c r="N146" s="103"/>
      <c r="O146" s="97"/>
    </row>
    <row r="147" spans="11:15" s="74" customFormat="1" x14ac:dyDescent="0.25">
      <c r="K147" s="94"/>
      <c r="L147" s="94"/>
      <c r="M147" s="97"/>
      <c r="N147" s="103"/>
      <c r="O147" s="97"/>
    </row>
    <row r="148" spans="11:15" s="74" customFormat="1" x14ac:dyDescent="0.25">
      <c r="K148" s="94"/>
      <c r="L148" s="94"/>
      <c r="M148" s="97"/>
      <c r="N148" s="103"/>
      <c r="O148" s="97"/>
    </row>
    <row r="149" spans="11:15" s="74" customFormat="1" x14ac:dyDescent="0.25">
      <c r="K149" s="94"/>
      <c r="L149" s="94"/>
      <c r="M149" s="97"/>
      <c r="N149" s="103"/>
      <c r="O149" s="97"/>
    </row>
    <row r="150" spans="11:15" s="74" customFormat="1" x14ac:dyDescent="0.25">
      <c r="K150" s="94"/>
      <c r="L150" s="94"/>
      <c r="M150" s="97"/>
      <c r="N150" s="103"/>
      <c r="O150" s="97"/>
    </row>
    <row r="151" spans="11:15" s="74" customFormat="1" x14ac:dyDescent="0.25">
      <c r="K151" s="94"/>
      <c r="L151" s="94"/>
      <c r="M151" s="97"/>
      <c r="N151" s="103"/>
      <c r="O151" s="97"/>
    </row>
    <row r="152" spans="11:15" s="74" customFormat="1" x14ac:dyDescent="0.25">
      <c r="K152" s="94"/>
      <c r="L152" s="94"/>
      <c r="M152" s="97"/>
      <c r="N152" s="103"/>
      <c r="O152" s="97"/>
    </row>
    <row r="153" spans="11:15" s="74" customFormat="1" x14ac:dyDescent="0.25">
      <c r="K153" s="94"/>
      <c r="L153" s="94"/>
      <c r="M153" s="97"/>
      <c r="N153" s="103"/>
      <c r="O153" s="97"/>
    </row>
    <row r="154" spans="11:15" s="74" customFormat="1" x14ac:dyDescent="0.25">
      <c r="K154" s="94"/>
      <c r="L154" s="94"/>
      <c r="M154" s="97"/>
      <c r="N154" s="103"/>
      <c r="O154" s="97"/>
    </row>
    <row r="155" spans="11:15" s="74" customFormat="1" x14ac:dyDescent="0.25">
      <c r="K155" s="94"/>
      <c r="L155" s="94"/>
      <c r="M155" s="97"/>
      <c r="N155" s="103"/>
      <c r="O155" s="97"/>
    </row>
    <row r="156" spans="11:15" s="74" customFormat="1" x14ac:dyDescent="0.25">
      <c r="K156" s="94"/>
      <c r="L156" s="94"/>
      <c r="M156" s="97"/>
      <c r="N156" s="103"/>
      <c r="O156" s="97"/>
    </row>
    <row r="157" spans="11:15" s="74" customFormat="1" x14ac:dyDescent="0.25">
      <c r="K157" s="94"/>
      <c r="L157" s="94"/>
      <c r="M157" s="97"/>
      <c r="N157" s="103"/>
      <c r="O157" s="97"/>
    </row>
    <row r="158" spans="11:15" s="74" customFormat="1" x14ac:dyDescent="0.25">
      <c r="K158" s="94"/>
      <c r="L158" s="94"/>
      <c r="M158" s="97"/>
      <c r="N158" s="103"/>
      <c r="O158" s="97"/>
    </row>
    <row r="159" spans="11:15" s="74" customFormat="1" x14ac:dyDescent="0.25">
      <c r="K159" s="94"/>
      <c r="L159" s="94"/>
      <c r="M159" s="97"/>
      <c r="N159" s="103"/>
      <c r="O159" s="97"/>
    </row>
    <row r="160" spans="11:15" s="74" customFormat="1" x14ac:dyDescent="0.25">
      <c r="K160" s="94"/>
      <c r="L160" s="94"/>
      <c r="M160" s="97"/>
      <c r="N160" s="103"/>
      <c r="O160" s="97"/>
    </row>
    <row r="161" spans="11:15" s="74" customFormat="1" x14ac:dyDescent="0.25">
      <c r="K161" s="94"/>
      <c r="L161" s="94"/>
      <c r="M161" s="97"/>
      <c r="N161" s="103"/>
      <c r="O161" s="97"/>
    </row>
    <row r="162" spans="11:15" s="74" customFormat="1" x14ac:dyDescent="0.25">
      <c r="K162" s="94"/>
      <c r="L162" s="94"/>
      <c r="M162" s="97"/>
      <c r="N162" s="103"/>
      <c r="O162" s="97"/>
    </row>
    <row r="163" spans="11:15" s="74" customFormat="1" x14ac:dyDescent="0.25">
      <c r="K163" s="94"/>
      <c r="L163" s="94"/>
      <c r="M163" s="97"/>
      <c r="N163" s="103"/>
      <c r="O163" s="97"/>
    </row>
    <row r="164" spans="11:15" s="74" customFormat="1" x14ac:dyDescent="0.25">
      <c r="K164" s="94"/>
      <c r="L164" s="94"/>
      <c r="M164" s="97"/>
      <c r="N164" s="103"/>
      <c r="O164" s="97"/>
    </row>
    <row r="165" spans="11:15" s="74" customFormat="1" x14ac:dyDescent="0.25">
      <c r="K165" s="94"/>
      <c r="L165" s="94"/>
      <c r="M165" s="97"/>
      <c r="N165" s="103"/>
      <c r="O165" s="97"/>
    </row>
    <row r="166" spans="11:15" s="74" customFormat="1" x14ac:dyDescent="0.25">
      <c r="K166" s="94"/>
      <c r="L166" s="94"/>
      <c r="M166" s="97"/>
      <c r="N166" s="103"/>
      <c r="O166" s="97"/>
    </row>
  </sheetData>
  <sheetProtection algorithmName="SHA-512" hashValue="rYycPFCGzAhoXWaUHBKBpZZkBxD8C6uYb8pa1OyukAQAq6KfNzoY+cRt9QUzimqNwaouW4aFtab0WlXIf9GYWg==" saltValue="wSThgXUFwsEKv9w7q322JA==" spinCount="100000" sheet="1" objects="1" scenarios="1"/>
  <protectedRanges>
    <protectedRange sqref="B50" name="Deadline Date"/>
    <protectedRange sqref="H2 O3:O6" name="Show Logo_3"/>
  </protectedRanges>
  <mergeCells count="37">
    <mergeCell ref="K8:O8"/>
    <mergeCell ref="E11:O11"/>
    <mergeCell ref="C13:O13"/>
    <mergeCell ref="E15:G15"/>
    <mergeCell ref="E19:G19"/>
    <mergeCell ref="E20:G20"/>
    <mergeCell ref="E21:G21"/>
    <mergeCell ref="C16:O16"/>
    <mergeCell ref="E17:G17"/>
    <mergeCell ref="E18:G18"/>
    <mergeCell ref="E27:G27"/>
    <mergeCell ref="E25:G25"/>
    <mergeCell ref="E26:G26"/>
    <mergeCell ref="E22:G22"/>
    <mergeCell ref="C23:O23"/>
    <mergeCell ref="E24:G24"/>
    <mergeCell ref="B2:F6"/>
    <mergeCell ref="H2:P6"/>
    <mergeCell ref="E40:G40"/>
    <mergeCell ref="E41:G41"/>
    <mergeCell ref="C34:O34"/>
    <mergeCell ref="E35:G35"/>
    <mergeCell ref="E36:G36"/>
    <mergeCell ref="E37:G37"/>
    <mergeCell ref="E38:G38"/>
    <mergeCell ref="C39:O39"/>
    <mergeCell ref="E32:G32"/>
    <mergeCell ref="E33:G33"/>
    <mergeCell ref="E29:G29"/>
    <mergeCell ref="C30:O30"/>
    <mergeCell ref="E31:G31"/>
    <mergeCell ref="E28:G28"/>
    <mergeCell ref="C42:I45"/>
    <mergeCell ref="O52:P53"/>
    <mergeCell ref="B53:E53"/>
    <mergeCell ref="C48:O48"/>
    <mergeCell ref="C50:O50"/>
  </mergeCells>
  <phoneticPr fontId="49" type="noConversion"/>
  <printOptions horizontalCentered="1"/>
  <pageMargins left="0.23622047244094491" right="0.23622047244094491" top="0.23622047244094491" bottom="0.23622047244094491" header="0.31496062992125984" footer="0.31496062992125984"/>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CB1B7-6D6F-421C-A53A-3F841EF447B1}">
  <sheetPr>
    <tabColor rgb="FF002060"/>
    <pageSetUpPr fitToPage="1"/>
  </sheetPr>
  <dimension ref="A1:N100"/>
  <sheetViews>
    <sheetView view="pageBreakPreview" zoomScale="90" zoomScaleNormal="100" zoomScaleSheetLayoutView="90" workbookViewId="0">
      <selection activeCell="Q11" sqref="Q11"/>
    </sheetView>
  </sheetViews>
  <sheetFormatPr defaultRowHeight="15" x14ac:dyDescent="0.25"/>
  <cols>
    <col min="1" max="14" width="8.85546875" style="137"/>
  </cols>
  <sheetData>
    <row r="1" spans="1:12" x14ac:dyDescent="0.25">
      <c r="A1" s="683"/>
      <c r="B1" s="683"/>
      <c r="C1" s="683"/>
      <c r="D1" s="683"/>
      <c r="E1" s="683"/>
      <c r="F1" s="683"/>
      <c r="G1" s="683"/>
      <c r="H1" s="683"/>
      <c r="I1" s="683"/>
      <c r="J1" s="683"/>
      <c r="K1" s="683"/>
      <c r="L1" s="683"/>
    </row>
    <row r="2" spans="1:12" x14ac:dyDescent="0.25">
      <c r="A2" s="683"/>
      <c r="B2" s="683"/>
      <c r="C2" s="683"/>
      <c r="D2" s="683"/>
      <c r="E2" s="683"/>
      <c r="F2" s="683"/>
      <c r="G2" s="683"/>
      <c r="H2" s="683"/>
      <c r="I2" s="683"/>
      <c r="J2" s="683"/>
      <c r="K2" s="683"/>
      <c r="L2" s="683"/>
    </row>
    <row r="3" spans="1:12" x14ac:dyDescent="0.25">
      <c r="A3" s="683"/>
      <c r="B3" s="683"/>
      <c r="C3" s="683"/>
      <c r="D3" s="683"/>
      <c r="E3" s="683"/>
      <c r="F3" s="683"/>
      <c r="G3" s="683"/>
      <c r="H3" s="683"/>
      <c r="I3" s="683"/>
      <c r="J3" s="683"/>
      <c r="K3" s="683"/>
      <c r="L3" s="683"/>
    </row>
    <row r="4" spans="1:12" x14ac:dyDescent="0.25">
      <c r="A4" s="683"/>
      <c r="B4" s="683"/>
      <c r="C4" s="683"/>
      <c r="D4" s="683"/>
      <c r="E4" s="683"/>
      <c r="F4" s="683"/>
      <c r="G4" s="683"/>
      <c r="H4" s="683"/>
      <c r="I4" s="683"/>
      <c r="J4" s="683"/>
      <c r="K4" s="683"/>
      <c r="L4" s="683"/>
    </row>
    <row r="5" spans="1:12" x14ac:dyDescent="0.25">
      <c r="A5" s="683"/>
      <c r="B5" s="683"/>
      <c r="C5" s="683"/>
      <c r="D5" s="683"/>
      <c r="E5" s="683"/>
      <c r="F5" s="683"/>
      <c r="G5" s="683"/>
      <c r="H5" s="683"/>
      <c r="I5" s="683"/>
      <c r="J5" s="683"/>
      <c r="K5" s="683"/>
      <c r="L5" s="683"/>
    </row>
    <row r="6" spans="1:12" x14ac:dyDescent="0.25">
      <c r="A6" s="683"/>
      <c r="B6" s="683"/>
      <c r="C6" s="683"/>
      <c r="D6" s="683"/>
      <c r="E6" s="683"/>
      <c r="F6" s="683"/>
      <c r="G6" s="683"/>
      <c r="H6" s="683"/>
      <c r="I6" s="683"/>
      <c r="J6" s="683"/>
      <c r="K6" s="683"/>
      <c r="L6" s="683"/>
    </row>
    <row r="7" spans="1:12" x14ac:dyDescent="0.25">
      <c r="A7" s="683"/>
      <c r="B7" s="683"/>
      <c r="C7" s="683"/>
      <c r="D7" s="683"/>
      <c r="E7" s="683"/>
      <c r="F7" s="683"/>
      <c r="G7" s="683"/>
      <c r="H7" s="683"/>
      <c r="I7" s="683"/>
      <c r="J7" s="683"/>
      <c r="K7" s="683"/>
      <c r="L7" s="683"/>
    </row>
    <row r="8" spans="1:12" x14ac:dyDescent="0.25">
      <c r="A8" s="683"/>
      <c r="B8" s="683"/>
      <c r="C8" s="683"/>
      <c r="D8" s="683"/>
      <c r="E8" s="683"/>
      <c r="F8" s="683"/>
      <c r="G8" s="683"/>
      <c r="H8" s="683"/>
      <c r="I8" s="683"/>
      <c r="J8" s="683"/>
      <c r="K8" s="683"/>
      <c r="L8" s="683"/>
    </row>
    <row r="9" spans="1:12" x14ac:dyDescent="0.25">
      <c r="A9" s="683"/>
      <c r="B9" s="683"/>
      <c r="C9" s="683"/>
      <c r="D9" s="683"/>
      <c r="E9" s="683"/>
      <c r="F9" s="683"/>
      <c r="G9" s="683"/>
      <c r="H9" s="683"/>
      <c r="I9" s="683"/>
      <c r="J9" s="683"/>
      <c r="K9" s="683"/>
      <c r="L9" s="683"/>
    </row>
    <row r="10" spans="1:12" x14ac:dyDescent="0.25">
      <c r="A10" s="683"/>
      <c r="B10" s="683"/>
      <c r="C10" s="683"/>
      <c r="D10" s="683"/>
      <c r="E10" s="683"/>
      <c r="F10" s="683"/>
      <c r="G10" s="683"/>
      <c r="H10" s="683"/>
      <c r="I10" s="683"/>
      <c r="J10" s="683"/>
      <c r="K10" s="683"/>
      <c r="L10" s="683"/>
    </row>
    <row r="11" spans="1:12" x14ac:dyDescent="0.25">
      <c r="A11" s="683"/>
      <c r="B11" s="683"/>
      <c r="C11" s="683"/>
      <c r="D11" s="683"/>
      <c r="E11" s="683"/>
      <c r="F11" s="683"/>
      <c r="G11" s="683"/>
      <c r="H11" s="683"/>
      <c r="I11" s="683"/>
      <c r="J11" s="683"/>
      <c r="K11" s="683"/>
      <c r="L11" s="683"/>
    </row>
    <row r="12" spans="1:12" x14ac:dyDescent="0.25">
      <c r="A12" s="683"/>
      <c r="B12" s="683"/>
      <c r="C12" s="683"/>
      <c r="D12" s="683"/>
      <c r="E12" s="683"/>
      <c r="F12" s="683"/>
      <c r="G12" s="683"/>
      <c r="H12" s="683"/>
      <c r="I12" s="683"/>
      <c r="J12" s="683"/>
      <c r="K12" s="683"/>
      <c r="L12" s="683"/>
    </row>
    <row r="13" spans="1:12" x14ac:dyDescent="0.25">
      <c r="A13" s="683"/>
      <c r="B13" s="683"/>
      <c r="C13" s="683"/>
      <c r="D13" s="683"/>
      <c r="E13" s="683"/>
      <c r="F13" s="683"/>
      <c r="G13" s="683"/>
      <c r="H13" s="683"/>
      <c r="I13" s="683"/>
      <c r="J13" s="683"/>
      <c r="K13" s="683"/>
      <c r="L13" s="683"/>
    </row>
    <row r="14" spans="1:12" x14ac:dyDescent="0.25">
      <c r="A14" s="683"/>
      <c r="B14" s="683"/>
      <c r="C14" s="683"/>
      <c r="D14" s="683"/>
      <c r="E14" s="683"/>
      <c r="F14" s="683"/>
      <c r="G14" s="683"/>
      <c r="H14" s="683"/>
      <c r="I14" s="683"/>
      <c r="J14" s="683"/>
      <c r="K14" s="683"/>
      <c r="L14" s="683"/>
    </row>
    <row r="15" spans="1:12" x14ac:dyDescent="0.25">
      <c r="A15" s="683"/>
      <c r="B15" s="683"/>
      <c r="C15" s="683"/>
      <c r="D15" s="683"/>
      <c r="E15" s="683"/>
      <c r="F15" s="683"/>
      <c r="G15" s="683"/>
      <c r="H15" s="683"/>
      <c r="I15" s="683"/>
      <c r="J15" s="683"/>
      <c r="K15" s="683"/>
      <c r="L15" s="683"/>
    </row>
    <row r="16" spans="1:12" x14ac:dyDescent="0.25">
      <c r="A16" s="683"/>
      <c r="B16" s="683"/>
      <c r="C16" s="683"/>
      <c r="D16" s="683"/>
      <c r="E16" s="683"/>
      <c r="F16" s="683"/>
      <c r="G16" s="683"/>
      <c r="H16" s="683"/>
      <c r="I16" s="683"/>
      <c r="J16" s="683"/>
      <c r="K16" s="683"/>
      <c r="L16" s="683"/>
    </row>
    <row r="17" spans="1:12" x14ac:dyDescent="0.25">
      <c r="A17" s="683"/>
      <c r="B17" s="683"/>
      <c r="C17" s="683"/>
      <c r="D17" s="683"/>
      <c r="E17" s="683"/>
      <c r="F17" s="683"/>
      <c r="G17" s="683"/>
      <c r="H17" s="683"/>
      <c r="I17" s="683"/>
      <c r="J17" s="683"/>
      <c r="K17" s="683"/>
      <c r="L17" s="683"/>
    </row>
    <row r="18" spans="1:12" x14ac:dyDescent="0.25">
      <c r="A18" s="683"/>
      <c r="B18" s="683"/>
      <c r="C18" s="683"/>
      <c r="D18" s="683"/>
      <c r="E18" s="683"/>
      <c r="F18" s="683"/>
      <c r="G18" s="683"/>
      <c r="H18" s="683"/>
      <c r="I18" s="683"/>
      <c r="J18" s="683"/>
      <c r="K18" s="683"/>
      <c r="L18" s="683"/>
    </row>
    <row r="19" spans="1:12" x14ac:dyDescent="0.25">
      <c r="A19" s="683"/>
      <c r="B19" s="683"/>
      <c r="C19" s="683"/>
      <c r="D19" s="683"/>
      <c r="E19" s="683"/>
      <c r="F19" s="683"/>
      <c r="G19" s="683"/>
      <c r="H19" s="683"/>
      <c r="I19" s="683"/>
      <c r="J19" s="683"/>
      <c r="K19" s="683"/>
      <c r="L19" s="683"/>
    </row>
    <row r="20" spans="1:12" x14ac:dyDescent="0.25">
      <c r="A20" s="683"/>
      <c r="B20" s="683"/>
      <c r="C20" s="683"/>
      <c r="D20" s="683"/>
      <c r="E20" s="683"/>
      <c r="F20" s="683"/>
      <c r="G20" s="683"/>
      <c r="H20" s="683"/>
      <c r="I20" s="683"/>
      <c r="J20" s="683"/>
      <c r="K20" s="683"/>
      <c r="L20" s="683"/>
    </row>
    <row r="21" spans="1:12" x14ac:dyDescent="0.25">
      <c r="A21" s="683"/>
      <c r="B21" s="683"/>
      <c r="C21" s="683"/>
      <c r="D21" s="683"/>
      <c r="E21" s="683"/>
      <c r="F21" s="683"/>
      <c r="G21" s="683"/>
      <c r="H21" s="683"/>
      <c r="I21" s="683"/>
      <c r="J21" s="683"/>
      <c r="K21" s="683"/>
      <c r="L21" s="683"/>
    </row>
    <row r="22" spans="1:12" x14ac:dyDescent="0.25">
      <c r="A22" s="683"/>
      <c r="B22" s="683"/>
      <c r="C22" s="683"/>
      <c r="D22" s="683"/>
      <c r="E22" s="683"/>
      <c r="F22" s="683"/>
      <c r="G22" s="683"/>
      <c r="H22" s="683"/>
      <c r="I22" s="683"/>
      <c r="J22" s="683"/>
      <c r="K22" s="683"/>
      <c r="L22" s="683"/>
    </row>
    <row r="23" spans="1:12" x14ac:dyDescent="0.25">
      <c r="A23" s="683"/>
      <c r="B23" s="683"/>
      <c r="C23" s="683"/>
      <c r="D23" s="683"/>
      <c r="E23" s="683"/>
      <c r="F23" s="683"/>
      <c r="G23" s="683"/>
      <c r="H23" s="683"/>
      <c r="I23" s="683"/>
      <c r="J23" s="683"/>
      <c r="K23" s="683"/>
      <c r="L23" s="683"/>
    </row>
    <row r="24" spans="1:12" x14ac:dyDescent="0.25">
      <c r="A24" s="683"/>
      <c r="B24" s="683"/>
      <c r="C24" s="683"/>
      <c r="D24" s="683"/>
      <c r="E24" s="683"/>
      <c r="F24" s="683"/>
      <c r="G24" s="683"/>
      <c r="H24" s="683"/>
      <c r="I24" s="683"/>
      <c r="J24" s="683"/>
      <c r="K24" s="683"/>
      <c r="L24" s="683"/>
    </row>
    <row r="25" spans="1:12" x14ac:dyDescent="0.25">
      <c r="A25" s="683"/>
      <c r="B25" s="683"/>
      <c r="C25" s="683"/>
      <c r="D25" s="683"/>
      <c r="E25" s="683"/>
      <c r="F25" s="683"/>
      <c r="G25" s="683"/>
      <c r="H25" s="683"/>
      <c r="I25" s="683"/>
      <c r="J25" s="683"/>
      <c r="K25" s="683"/>
      <c r="L25" s="683"/>
    </row>
    <row r="26" spans="1:12" x14ac:dyDescent="0.25">
      <c r="A26" s="683"/>
      <c r="B26" s="683"/>
      <c r="C26" s="683"/>
      <c r="D26" s="683"/>
      <c r="E26" s="683"/>
      <c r="F26" s="683"/>
      <c r="G26" s="683"/>
      <c r="H26" s="683"/>
      <c r="I26" s="683"/>
      <c r="J26" s="683"/>
      <c r="K26" s="683"/>
      <c r="L26" s="683"/>
    </row>
    <row r="27" spans="1:12" x14ac:dyDescent="0.25">
      <c r="A27" s="683"/>
      <c r="B27" s="683"/>
      <c r="C27" s="683"/>
      <c r="D27" s="683"/>
      <c r="E27" s="683"/>
      <c r="F27" s="683"/>
      <c r="G27" s="683"/>
      <c r="H27" s="683"/>
      <c r="I27" s="683"/>
      <c r="J27" s="683"/>
      <c r="K27" s="683"/>
      <c r="L27" s="683"/>
    </row>
    <row r="28" spans="1:12" x14ac:dyDescent="0.25">
      <c r="A28" s="683"/>
      <c r="B28" s="683"/>
      <c r="C28" s="683"/>
      <c r="D28" s="683"/>
      <c r="E28" s="683"/>
      <c r="F28" s="683"/>
      <c r="G28" s="683"/>
      <c r="H28" s="683"/>
      <c r="I28" s="683"/>
      <c r="J28" s="683"/>
      <c r="K28" s="683"/>
      <c r="L28" s="683"/>
    </row>
    <row r="29" spans="1:12" x14ac:dyDescent="0.25">
      <c r="A29" s="683"/>
      <c r="B29" s="683"/>
      <c r="C29" s="683"/>
      <c r="D29" s="683"/>
      <c r="E29" s="683"/>
      <c r="F29" s="683"/>
      <c r="G29" s="683"/>
      <c r="H29" s="683"/>
      <c r="I29" s="683"/>
      <c r="J29" s="683"/>
      <c r="K29" s="683"/>
      <c r="L29" s="683"/>
    </row>
    <row r="30" spans="1:12" x14ac:dyDescent="0.25">
      <c r="A30" s="683"/>
      <c r="B30" s="683"/>
      <c r="C30" s="683"/>
      <c r="D30" s="683"/>
      <c r="E30" s="683"/>
      <c r="F30" s="683"/>
      <c r="G30" s="683"/>
      <c r="H30" s="683"/>
      <c r="I30" s="683"/>
      <c r="J30" s="683"/>
      <c r="K30" s="683"/>
      <c r="L30" s="683"/>
    </row>
    <row r="31" spans="1:12" x14ac:dyDescent="0.25">
      <c r="A31" s="683"/>
      <c r="B31" s="683"/>
      <c r="C31" s="683"/>
      <c r="D31" s="683"/>
      <c r="E31" s="683"/>
      <c r="F31" s="683"/>
      <c r="G31" s="683"/>
      <c r="H31" s="683"/>
      <c r="I31" s="683"/>
      <c r="J31" s="683"/>
      <c r="K31" s="683"/>
      <c r="L31" s="683"/>
    </row>
    <row r="32" spans="1:12" x14ac:dyDescent="0.25">
      <c r="A32" s="683"/>
      <c r="B32" s="683"/>
      <c r="C32" s="683"/>
      <c r="D32" s="683"/>
      <c r="E32" s="683"/>
      <c r="F32" s="683"/>
      <c r="G32" s="683"/>
      <c r="H32" s="683"/>
      <c r="I32" s="683"/>
      <c r="J32" s="683"/>
      <c r="K32" s="683"/>
      <c r="L32" s="683"/>
    </row>
    <row r="33" spans="1:12" x14ac:dyDescent="0.25">
      <c r="A33" s="683"/>
      <c r="B33" s="683"/>
      <c r="C33" s="683"/>
      <c r="D33" s="683"/>
      <c r="E33" s="683"/>
      <c r="F33" s="683"/>
      <c r="G33" s="683"/>
      <c r="H33" s="683"/>
      <c r="I33" s="683"/>
      <c r="J33" s="683"/>
      <c r="K33" s="683"/>
      <c r="L33" s="683"/>
    </row>
    <row r="34" spans="1:12" x14ac:dyDescent="0.25">
      <c r="A34" s="683"/>
      <c r="B34" s="683"/>
      <c r="C34" s="683"/>
      <c r="D34" s="683"/>
      <c r="E34" s="683"/>
      <c r="F34" s="683"/>
      <c r="G34" s="683"/>
      <c r="H34" s="683"/>
      <c r="I34" s="683"/>
      <c r="J34" s="683"/>
      <c r="K34" s="683"/>
      <c r="L34" s="683"/>
    </row>
    <row r="35" spans="1:12" x14ac:dyDescent="0.25">
      <c r="A35" s="683"/>
      <c r="B35" s="683"/>
      <c r="C35" s="683"/>
      <c r="D35" s="683"/>
      <c r="E35" s="683"/>
      <c r="F35" s="683"/>
      <c r="G35" s="683"/>
      <c r="H35" s="683"/>
      <c r="I35" s="683"/>
      <c r="J35" s="683"/>
      <c r="K35" s="683"/>
      <c r="L35" s="683"/>
    </row>
    <row r="36" spans="1:12" x14ac:dyDescent="0.25">
      <c r="A36" s="683"/>
      <c r="B36" s="683"/>
      <c r="C36" s="683"/>
      <c r="D36" s="683"/>
      <c r="E36" s="683"/>
      <c r="F36" s="683"/>
      <c r="G36" s="683"/>
      <c r="H36" s="683"/>
      <c r="I36" s="683"/>
      <c r="J36" s="683"/>
      <c r="K36" s="683"/>
      <c r="L36" s="683"/>
    </row>
    <row r="37" spans="1:12" x14ac:dyDescent="0.25">
      <c r="A37" s="683"/>
      <c r="B37" s="683"/>
      <c r="C37" s="683"/>
      <c r="D37" s="683"/>
      <c r="E37" s="683"/>
      <c r="F37" s="683"/>
      <c r="G37" s="683"/>
      <c r="H37" s="683"/>
      <c r="I37" s="683"/>
      <c r="J37" s="683"/>
      <c r="K37" s="683"/>
      <c r="L37" s="683"/>
    </row>
    <row r="38" spans="1:12" x14ac:dyDescent="0.25">
      <c r="A38" s="683"/>
      <c r="B38" s="683"/>
      <c r="C38" s="683"/>
      <c r="D38" s="683"/>
      <c r="E38" s="683"/>
      <c r="F38" s="683"/>
      <c r="G38" s="683"/>
      <c r="H38" s="683"/>
      <c r="I38" s="683"/>
      <c r="J38" s="683"/>
      <c r="K38" s="683"/>
      <c r="L38" s="683"/>
    </row>
    <row r="39" spans="1:12" x14ac:dyDescent="0.25">
      <c r="A39" s="683"/>
      <c r="B39" s="683"/>
      <c r="C39" s="683"/>
      <c r="D39" s="683"/>
      <c r="E39" s="683"/>
      <c r="F39" s="683"/>
      <c r="G39" s="683"/>
      <c r="H39" s="683"/>
      <c r="I39" s="683"/>
      <c r="J39" s="683"/>
      <c r="K39" s="683"/>
      <c r="L39" s="683"/>
    </row>
    <row r="40" spans="1:12" x14ac:dyDescent="0.25">
      <c r="A40" s="683"/>
      <c r="B40" s="683"/>
      <c r="C40" s="683"/>
      <c r="D40" s="683"/>
      <c r="E40" s="683"/>
      <c r="F40" s="683"/>
      <c r="G40" s="683"/>
      <c r="H40" s="683"/>
      <c r="I40" s="683"/>
      <c r="J40" s="683"/>
      <c r="K40" s="683"/>
      <c r="L40" s="683"/>
    </row>
    <row r="41" spans="1:12" x14ac:dyDescent="0.25">
      <c r="A41" s="683"/>
      <c r="B41" s="683"/>
      <c r="C41" s="683"/>
      <c r="D41" s="683"/>
      <c r="E41" s="683"/>
      <c r="F41" s="683"/>
      <c r="G41" s="683"/>
      <c r="H41" s="683"/>
      <c r="I41" s="683"/>
      <c r="J41" s="683"/>
      <c r="K41" s="683"/>
      <c r="L41" s="683"/>
    </row>
    <row r="42" spans="1:12" x14ac:dyDescent="0.25">
      <c r="A42" s="683"/>
      <c r="B42" s="683"/>
      <c r="C42" s="683"/>
      <c r="D42" s="683"/>
      <c r="E42" s="683"/>
      <c r="F42" s="683"/>
      <c r="G42" s="683"/>
      <c r="H42" s="683"/>
      <c r="I42" s="683"/>
      <c r="J42" s="683"/>
      <c r="K42" s="683"/>
      <c r="L42" s="683"/>
    </row>
    <row r="43" spans="1:12" x14ac:dyDescent="0.25">
      <c r="A43" s="683"/>
      <c r="B43" s="683"/>
      <c r="C43" s="683"/>
      <c r="D43" s="683"/>
      <c r="E43" s="683"/>
      <c r="F43" s="683"/>
      <c r="G43" s="683"/>
      <c r="H43" s="683"/>
      <c r="I43" s="683"/>
      <c r="J43" s="683"/>
      <c r="K43" s="683"/>
      <c r="L43" s="683"/>
    </row>
    <row r="44" spans="1:12" x14ac:dyDescent="0.25">
      <c r="A44" s="683"/>
      <c r="B44" s="683"/>
      <c r="C44" s="683"/>
      <c r="D44" s="683"/>
      <c r="E44" s="683"/>
      <c r="F44" s="683"/>
      <c r="G44" s="683"/>
      <c r="H44" s="683"/>
      <c r="I44" s="683"/>
      <c r="J44" s="683"/>
      <c r="K44" s="683"/>
      <c r="L44" s="683"/>
    </row>
    <row r="45" spans="1:12" x14ac:dyDescent="0.25">
      <c r="A45" s="683"/>
      <c r="B45" s="683"/>
      <c r="C45" s="683"/>
      <c r="D45" s="683"/>
      <c r="E45" s="683"/>
      <c r="F45" s="683"/>
      <c r="G45" s="683"/>
      <c r="H45" s="683"/>
      <c r="I45" s="683"/>
      <c r="J45" s="683"/>
      <c r="K45" s="683"/>
      <c r="L45" s="683"/>
    </row>
    <row r="46" spans="1:12" x14ac:dyDescent="0.25">
      <c r="A46" s="683"/>
      <c r="B46" s="683"/>
      <c r="C46" s="683"/>
      <c r="D46" s="683"/>
      <c r="E46" s="683"/>
      <c r="F46" s="683"/>
      <c r="G46" s="683"/>
      <c r="H46" s="683"/>
      <c r="I46" s="683"/>
      <c r="J46" s="683"/>
      <c r="K46" s="683"/>
      <c r="L46" s="683"/>
    </row>
    <row r="47" spans="1:12" x14ac:dyDescent="0.25">
      <c r="A47" s="683"/>
      <c r="B47" s="683"/>
      <c r="C47" s="683"/>
      <c r="D47" s="683"/>
      <c r="E47" s="683"/>
      <c r="F47" s="683"/>
      <c r="G47" s="683"/>
      <c r="H47" s="683"/>
      <c r="I47" s="683"/>
      <c r="J47" s="683"/>
      <c r="K47" s="683"/>
      <c r="L47" s="683"/>
    </row>
    <row r="48" spans="1:12" x14ac:dyDescent="0.25">
      <c r="A48" s="683"/>
      <c r="B48" s="683"/>
      <c r="C48" s="683"/>
      <c r="D48" s="683"/>
      <c r="E48" s="683"/>
      <c r="F48" s="683"/>
      <c r="G48" s="683"/>
      <c r="H48" s="683"/>
      <c r="I48" s="683"/>
      <c r="J48" s="683"/>
      <c r="K48" s="683"/>
      <c r="L48" s="683"/>
    </row>
    <row r="49" spans="1:12" x14ac:dyDescent="0.25">
      <c r="A49" s="683"/>
      <c r="B49" s="683"/>
      <c r="C49" s="683"/>
      <c r="D49" s="683"/>
      <c r="E49" s="683"/>
      <c r="F49" s="683"/>
      <c r="G49" s="683"/>
      <c r="H49" s="683"/>
      <c r="I49" s="683"/>
      <c r="J49" s="683"/>
      <c r="K49" s="683"/>
      <c r="L49" s="683"/>
    </row>
    <row r="50" spans="1:12" x14ac:dyDescent="0.25">
      <c r="A50" s="683"/>
      <c r="B50" s="683"/>
      <c r="C50" s="683"/>
      <c r="D50" s="683"/>
      <c r="E50" s="683"/>
      <c r="F50" s="683"/>
      <c r="G50" s="683"/>
      <c r="H50" s="683"/>
      <c r="I50" s="683"/>
      <c r="J50" s="683"/>
      <c r="K50" s="683"/>
      <c r="L50" s="683"/>
    </row>
    <row r="51" spans="1:12" x14ac:dyDescent="0.25">
      <c r="A51" s="683"/>
      <c r="B51" s="683"/>
      <c r="C51" s="683"/>
      <c r="D51" s="683"/>
      <c r="E51" s="683"/>
      <c r="F51" s="683"/>
      <c r="G51" s="683"/>
      <c r="H51" s="683"/>
      <c r="I51" s="683"/>
      <c r="J51" s="683"/>
      <c r="K51" s="683"/>
      <c r="L51" s="683"/>
    </row>
    <row r="52" spans="1:12" x14ac:dyDescent="0.25">
      <c r="A52" s="683"/>
      <c r="B52" s="683"/>
      <c r="C52" s="683"/>
      <c r="D52" s="683"/>
      <c r="E52" s="683"/>
      <c r="F52" s="683"/>
      <c r="G52" s="683"/>
      <c r="H52" s="683"/>
      <c r="I52" s="683"/>
      <c r="J52" s="683"/>
      <c r="K52" s="683"/>
      <c r="L52" s="683"/>
    </row>
    <row r="53" spans="1:12" x14ac:dyDescent="0.25">
      <c r="A53" s="683"/>
      <c r="B53" s="683"/>
      <c r="C53" s="683"/>
      <c r="D53" s="683"/>
      <c r="E53" s="683"/>
      <c r="F53" s="683"/>
      <c r="G53" s="683"/>
      <c r="H53" s="683"/>
      <c r="I53" s="683"/>
      <c r="J53" s="683"/>
      <c r="K53" s="683"/>
      <c r="L53" s="683"/>
    </row>
    <row r="54" spans="1:12" x14ac:dyDescent="0.25">
      <c r="A54" s="683"/>
      <c r="B54" s="683"/>
      <c r="C54" s="683"/>
      <c r="D54" s="683"/>
      <c r="E54" s="683"/>
      <c r="F54" s="683"/>
      <c r="G54" s="683"/>
      <c r="H54" s="683"/>
      <c r="I54" s="683"/>
      <c r="J54" s="683"/>
      <c r="K54" s="683"/>
      <c r="L54" s="683"/>
    </row>
    <row r="55" spans="1:12" x14ac:dyDescent="0.25">
      <c r="A55" s="683"/>
      <c r="B55" s="683"/>
      <c r="C55" s="683"/>
      <c r="D55" s="683"/>
      <c r="E55" s="683"/>
      <c r="F55" s="683"/>
      <c r="G55" s="683"/>
      <c r="H55" s="683"/>
      <c r="I55" s="683"/>
      <c r="J55" s="683"/>
      <c r="K55" s="683"/>
      <c r="L55" s="683"/>
    </row>
    <row r="56" spans="1:12" x14ac:dyDescent="0.25">
      <c r="A56" s="683"/>
      <c r="B56" s="683"/>
      <c r="C56" s="683"/>
      <c r="D56" s="683"/>
      <c r="E56" s="683"/>
      <c r="F56" s="683"/>
      <c r="G56" s="683"/>
      <c r="H56" s="683"/>
      <c r="I56" s="683"/>
      <c r="J56" s="683"/>
      <c r="K56" s="683"/>
      <c r="L56" s="683"/>
    </row>
    <row r="57" spans="1:12" x14ac:dyDescent="0.25">
      <c r="A57" s="683"/>
      <c r="B57" s="683"/>
      <c r="C57" s="683"/>
      <c r="D57" s="683"/>
      <c r="E57" s="683"/>
      <c r="F57" s="683"/>
      <c r="G57" s="683"/>
      <c r="H57" s="683"/>
      <c r="I57" s="683"/>
      <c r="J57" s="683"/>
      <c r="K57" s="683"/>
      <c r="L57" s="683"/>
    </row>
    <row r="58" spans="1:12" x14ac:dyDescent="0.25">
      <c r="A58" s="683"/>
      <c r="B58" s="683"/>
      <c r="C58" s="683"/>
      <c r="D58" s="683"/>
      <c r="E58" s="683"/>
      <c r="F58" s="683"/>
      <c r="G58" s="683"/>
      <c r="H58" s="683"/>
      <c r="I58" s="683"/>
      <c r="J58" s="683"/>
      <c r="K58" s="683"/>
      <c r="L58" s="683"/>
    </row>
    <row r="59" spans="1:12" x14ac:dyDescent="0.25">
      <c r="A59" s="683"/>
      <c r="B59" s="683"/>
      <c r="C59" s="683"/>
      <c r="D59" s="683"/>
      <c r="E59" s="683"/>
      <c r="F59" s="683"/>
      <c r="G59" s="683"/>
      <c r="H59" s="683"/>
      <c r="I59" s="683"/>
      <c r="J59" s="683"/>
      <c r="K59" s="683"/>
      <c r="L59" s="683"/>
    </row>
    <row r="60" spans="1:12" x14ac:dyDescent="0.25">
      <c r="A60" s="683"/>
      <c r="B60" s="683"/>
      <c r="C60" s="683"/>
      <c r="D60" s="683"/>
      <c r="E60" s="683"/>
      <c r="F60" s="683"/>
      <c r="G60" s="683"/>
      <c r="H60" s="683"/>
      <c r="I60" s="683"/>
      <c r="J60" s="683"/>
      <c r="K60" s="683"/>
      <c r="L60" s="683"/>
    </row>
    <row r="61" spans="1:12" x14ac:dyDescent="0.25">
      <c r="A61" s="683"/>
      <c r="B61" s="683"/>
      <c r="C61" s="683"/>
      <c r="D61" s="683"/>
      <c r="E61" s="683"/>
      <c r="F61" s="683"/>
      <c r="G61" s="683"/>
      <c r="H61" s="683"/>
      <c r="I61" s="683"/>
      <c r="J61" s="683"/>
      <c r="K61" s="683"/>
      <c r="L61" s="683"/>
    </row>
    <row r="62" spans="1:12" x14ac:dyDescent="0.25">
      <c r="A62" s="683"/>
      <c r="B62" s="683"/>
      <c r="C62" s="683"/>
      <c r="D62" s="683"/>
      <c r="E62" s="683"/>
      <c r="F62" s="683"/>
      <c r="G62" s="683"/>
      <c r="H62" s="683"/>
      <c r="I62" s="683"/>
      <c r="J62" s="683"/>
      <c r="K62" s="683"/>
      <c r="L62" s="683"/>
    </row>
    <row r="63" spans="1:12" x14ac:dyDescent="0.25">
      <c r="A63" s="683"/>
      <c r="B63" s="683"/>
      <c r="C63" s="683"/>
      <c r="D63" s="683"/>
      <c r="E63" s="683"/>
      <c r="F63" s="683"/>
      <c r="G63" s="683"/>
      <c r="H63" s="683"/>
      <c r="I63" s="683"/>
      <c r="J63" s="683"/>
      <c r="K63" s="683"/>
      <c r="L63" s="683"/>
    </row>
    <row r="64" spans="1:12" x14ac:dyDescent="0.25">
      <c r="A64" s="683"/>
      <c r="B64" s="683"/>
      <c r="C64" s="683"/>
      <c r="D64" s="683"/>
      <c r="E64" s="683"/>
      <c r="F64" s="683"/>
      <c r="G64" s="683"/>
      <c r="H64" s="683"/>
      <c r="I64" s="683"/>
      <c r="J64" s="683"/>
      <c r="K64" s="683"/>
      <c r="L64" s="683"/>
    </row>
    <row r="65" spans="1:12" x14ac:dyDescent="0.25">
      <c r="A65" s="683"/>
      <c r="B65" s="683"/>
      <c r="C65" s="683"/>
      <c r="D65" s="683"/>
      <c r="E65" s="683"/>
      <c r="F65" s="683"/>
      <c r="G65" s="683"/>
      <c r="H65" s="683"/>
      <c r="I65" s="683"/>
      <c r="J65" s="683"/>
      <c r="K65" s="683"/>
      <c r="L65" s="683"/>
    </row>
    <row r="66" spans="1:12" x14ac:dyDescent="0.25">
      <c r="A66" s="683"/>
      <c r="B66" s="683"/>
      <c r="C66" s="683"/>
      <c r="D66" s="683"/>
      <c r="E66" s="683"/>
      <c r="F66" s="683"/>
      <c r="G66" s="683"/>
      <c r="H66" s="683"/>
      <c r="I66" s="683"/>
      <c r="J66" s="683"/>
      <c r="K66" s="683"/>
      <c r="L66" s="683"/>
    </row>
    <row r="67" spans="1:12" x14ac:dyDescent="0.25">
      <c r="A67" s="683"/>
      <c r="B67" s="683"/>
      <c r="C67" s="683"/>
      <c r="D67" s="683"/>
      <c r="E67" s="683"/>
      <c r="F67" s="683"/>
      <c r="G67" s="683"/>
      <c r="H67" s="683"/>
      <c r="I67" s="683"/>
      <c r="J67" s="683"/>
      <c r="K67" s="683"/>
      <c r="L67" s="683"/>
    </row>
    <row r="68" spans="1:12" x14ac:dyDescent="0.25">
      <c r="A68" s="683"/>
      <c r="B68" s="683"/>
      <c r="C68" s="683"/>
      <c r="D68" s="683"/>
      <c r="E68" s="683"/>
      <c r="F68" s="683"/>
      <c r="G68" s="683"/>
      <c r="H68" s="683"/>
      <c r="I68" s="683"/>
      <c r="J68" s="683"/>
      <c r="K68" s="683"/>
      <c r="L68" s="683"/>
    </row>
    <row r="69" spans="1:12" x14ac:dyDescent="0.25">
      <c r="A69" s="683"/>
      <c r="B69" s="683"/>
      <c r="C69" s="683"/>
      <c r="D69" s="683"/>
      <c r="E69" s="683"/>
      <c r="F69" s="683"/>
      <c r="G69" s="683"/>
      <c r="H69" s="683"/>
      <c r="I69" s="683"/>
      <c r="J69" s="683"/>
      <c r="K69" s="683"/>
      <c r="L69" s="683"/>
    </row>
    <row r="70" spans="1:12" x14ac:dyDescent="0.25">
      <c r="A70" s="683"/>
      <c r="B70" s="683"/>
      <c r="C70" s="683"/>
      <c r="D70" s="683"/>
      <c r="E70" s="683"/>
      <c r="F70" s="683"/>
      <c r="G70" s="683"/>
      <c r="H70" s="683"/>
      <c r="I70" s="683"/>
      <c r="J70" s="683"/>
      <c r="K70" s="683"/>
      <c r="L70" s="683"/>
    </row>
    <row r="71" spans="1:12" x14ac:dyDescent="0.25">
      <c r="A71" s="683"/>
      <c r="B71" s="683"/>
      <c r="C71" s="683"/>
      <c r="D71" s="683"/>
      <c r="E71" s="683"/>
      <c r="F71" s="683"/>
      <c r="G71" s="683"/>
      <c r="H71" s="683"/>
      <c r="I71" s="683"/>
      <c r="J71" s="683"/>
      <c r="K71" s="683"/>
      <c r="L71" s="683"/>
    </row>
    <row r="72" spans="1:12" x14ac:dyDescent="0.25">
      <c r="A72" s="683"/>
      <c r="B72" s="683"/>
      <c r="C72" s="683"/>
      <c r="D72" s="683"/>
      <c r="E72" s="683"/>
      <c r="F72" s="683"/>
      <c r="G72" s="683"/>
      <c r="H72" s="683"/>
      <c r="I72" s="683"/>
      <c r="J72" s="683"/>
      <c r="K72" s="683"/>
      <c r="L72" s="683"/>
    </row>
    <row r="73" spans="1:12" x14ac:dyDescent="0.25">
      <c r="A73" s="683"/>
      <c r="B73" s="683"/>
      <c r="C73" s="683"/>
      <c r="D73" s="683"/>
      <c r="E73" s="683"/>
      <c r="F73" s="683"/>
      <c r="G73" s="683"/>
      <c r="H73" s="683"/>
      <c r="I73" s="683"/>
      <c r="J73" s="683"/>
      <c r="K73" s="683"/>
      <c r="L73" s="683"/>
    </row>
    <row r="74" spans="1:12" x14ac:dyDescent="0.25">
      <c r="A74" s="683"/>
      <c r="B74" s="683"/>
      <c r="C74" s="683"/>
      <c r="D74" s="683"/>
      <c r="E74" s="683"/>
      <c r="F74" s="683"/>
      <c r="G74" s="683"/>
      <c r="H74" s="683"/>
      <c r="I74" s="683"/>
      <c r="J74" s="683"/>
      <c r="K74" s="683"/>
      <c r="L74" s="683"/>
    </row>
    <row r="75" spans="1:12" x14ac:dyDescent="0.25">
      <c r="A75" s="683"/>
      <c r="B75" s="683"/>
      <c r="C75" s="683"/>
      <c r="D75" s="683"/>
      <c r="E75" s="683"/>
      <c r="F75" s="683"/>
      <c r="G75" s="683"/>
      <c r="H75" s="683"/>
      <c r="I75" s="683"/>
      <c r="J75" s="683"/>
      <c r="K75" s="683"/>
      <c r="L75" s="683"/>
    </row>
    <row r="76" spans="1:12" x14ac:dyDescent="0.25">
      <c r="A76" s="683"/>
      <c r="B76" s="683"/>
      <c r="C76" s="683"/>
      <c r="D76" s="683"/>
      <c r="E76" s="683"/>
      <c r="F76" s="683"/>
      <c r="G76" s="683"/>
      <c r="H76" s="683"/>
      <c r="I76" s="683"/>
      <c r="J76" s="683"/>
      <c r="K76" s="683"/>
      <c r="L76" s="683"/>
    </row>
    <row r="77" spans="1:12" x14ac:dyDescent="0.25">
      <c r="A77" s="683"/>
      <c r="B77" s="683"/>
      <c r="C77" s="683"/>
      <c r="D77" s="683"/>
      <c r="E77" s="683"/>
      <c r="F77" s="683"/>
      <c r="G77" s="683"/>
      <c r="H77" s="683"/>
      <c r="I77" s="683"/>
      <c r="J77" s="683"/>
      <c r="K77" s="683"/>
      <c r="L77" s="683"/>
    </row>
    <row r="78" spans="1:12" x14ac:dyDescent="0.25">
      <c r="A78" s="683"/>
      <c r="B78" s="683"/>
      <c r="C78" s="683"/>
      <c r="D78" s="683"/>
      <c r="E78" s="683"/>
      <c r="F78" s="683"/>
      <c r="G78" s="683"/>
      <c r="H78" s="683"/>
      <c r="I78" s="683"/>
      <c r="J78" s="683"/>
      <c r="K78" s="683"/>
      <c r="L78" s="683"/>
    </row>
    <row r="79" spans="1:12" x14ac:dyDescent="0.25">
      <c r="A79" s="683"/>
      <c r="B79" s="683"/>
      <c r="C79" s="683"/>
      <c r="D79" s="683"/>
      <c r="E79" s="683"/>
      <c r="F79" s="683"/>
      <c r="G79" s="683"/>
      <c r="H79" s="683"/>
      <c r="I79" s="683"/>
      <c r="J79" s="683"/>
      <c r="K79" s="683"/>
      <c r="L79" s="683"/>
    </row>
    <row r="80" spans="1:12" x14ac:dyDescent="0.25">
      <c r="A80" s="683"/>
      <c r="B80" s="683"/>
      <c r="C80" s="683"/>
      <c r="D80" s="683"/>
      <c r="E80" s="683"/>
      <c r="F80" s="683"/>
      <c r="G80" s="683"/>
      <c r="H80" s="683"/>
      <c r="I80" s="683"/>
      <c r="J80" s="683"/>
      <c r="K80" s="683"/>
      <c r="L80" s="683"/>
    </row>
    <row r="81" spans="1:12" x14ac:dyDescent="0.25">
      <c r="A81" s="683"/>
      <c r="B81" s="683"/>
      <c r="C81" s="683"/>
      <c r="D81" s="683"/>
      <c r="E81" s="683"/>
      <c r="F81" s="683"/>
      <c r="G81" s="683"/>
      <c r="H81" s="683"/>
      <c r="I81" s="683"/>
      <c r="J81" s="683"/>
      <c r="K81" s="683"/>
      <c r="L81" s="683"/>
    </row>
    <row r="82" spans="1:12" x14ac:dyDescent="0.25">
      <c r="A82" s="683"/>
      <c r="B82" s="683"/>
      <c r="C82" s="683"/>
      <c r="D82" s="683"/>
      <c r="E82" s="683"/>
      <c r="F82" s="683"/>
      <c r="G82" s="683"/>
      <c r="H82" s="683"/>
      <c r="I82" s="683"/>
      <c r="J82" s="683"/>
      <c r="K82" s="683"/>
      <c r="L82" s="683"/>
    </row>
    <row r="83" spans="1:12" x14ac:dyDescent="0.25">
      <c r="A83" s="683"/>
      <c r="B83" s="683"/>
      <c r="C83" s="683"/>
      <c r="D83" s="683"/>
      <c r="E83" s="683"/>
      <c r="F83" s="683"/>
      <c r="G83" s="683"/>
      <c r="H83" s="683"/>
      <c r="I83" s="683"/>
      <c r="J83" s="683"/>
      <c r="K83" s="683"/>
      <c r="L83" s="683"/>
    </row>
    <row r="84" spans="1:12" x14ac:dyDescent="0.25">
      <c r="A84" s="683"/>
      <c r="B84" s="683"/>
      <c r="C84" s="683"/>
      <c r="D84" s="683"/>
      <c r="E84" s="683"/>
      <c r="F84" s="683"/>
      <c r="G84" s="683"/>
      <c r="H84" s="683"/>
      <c r="I84" s="683"/>
      <c r="J84" s="683"/>
      <c r="K84" s="683"/>
      <c r="L84" s="683"/>
    </row>
    <row r="85" spans="1:12" x14ac:dyDescent="0.25">
      <c r="A85" s="683"/>
      <c r="B85" s="683"/>
      <c r="C85" s="683"/>
      <c r="D85" s="683"/>
      <c r="E85" s="683"/>
      <c r="F85" s="683"/>
      <c r="G85" s="683"/>
      <c r="H85" s="683"/>
      <c r="I85" s="683"/>
      <c r="J85" s="683"/>
      <c r="K85" s="683"/>
      <c r="L85" s="683"/>
    </row>
    <row r="86" spans="1:12" x14ac:dyDescent="0.25">
      <c r="A86" s="683"/>
      <c r="B86" s="683"/>
      <c r="C86" s="683"/>
      <c r="D86" s="683"/>
      <c r="E86" s="683"/>
      <c r="F86" s="683"/>
      <c r="G86" s="683"/>
      <c r="H86" s="683"/>
      <c r="I86" s="683"/>
      <c r="J86" s="683"/>
      <c r="K86" s="683"/>
      <c r="L86" s="683"/>
    </row>
    <row r="87" spans="1:12" x14ac:dyDescent="0.25">
      <c r="A87" s="683"/>
      <c r="B87" s="683"/>
      <c r="C87" s="683"/>
      <c r="D87" s="683"/>
      <c r="E87" s="683"/>
      <c r="F87" s="683"/>
      <c r="G87" s="683"/>
      <c r="H87" s="683"/>
      <c r="I87" s="683"/>
      <c r="J87" s="683"/>
      <c r="K87" s="683"/>
      <c r="L87" s="683"/>
    </row>
    <row r="88" spans="1:12" x14ac:dyDescent="0.25">
      <c r="A88" s="683"/>
      <c r="B88" s="683"/>
      <c r="C88" s="683"/>
      <c r="D88" s="683"/>
      <c r="E88" s="683"/>
      <c r="F88" s="683"/>
      <c r="G88" s="683"/>
      <c r="H88" s="683"/>
      <c r="I88" s="683"/>
      <c r="J88" s="683"/>
      <c r="K88" s="683"/>
      <c r="L88" s="683"/>
    </row>
    <row r="89" spans="1:12" x14ac:dyDescent="0.25">
      <c r="A89" s="683"/>
      <c r="B89" s="683"/>
      <c r="C89" s="683"/>
      <c r="D89" s="683"/>
      <c r="E89" s="683"/>
      <c r="F89" s="683"/>
      <c r="G89" s="683"/>
      <c r="H89" s="683"/>
      <c r="I89" s="683"/>
      <c r="J89" s="683"/>
      <c r="K89" s="683"/>
      <c r="L89" s="683"/>
    </row>
    <row r="90" spans="1:12" x14ac:dyDescent="0.25">
      <c r="A90" s="683"/>
      <c r="B90" s="683"/>
      <c r="C90" s="683"/>
      <c r="D90" s="683"/>
      <c r="E90" s="683"/>
      <c r="F90" s="683"/>
      <c r="G90" s="683"/>
      <c r="H90" s="683"/>
      <c r="I90" s="683"/>
      <c r="J90" s="683"/>
      <c r="K90" s="683"/>
      <c r="L90" s="683"/>
    </row>
    <row r="91" spans="1:12" x14ac:dyDescent="0.25">
      <c r="A91" s="683"/>
      <c r="B91" s="683"/>
      <c r="C91" s="683"/>
      <c r="D91" s="683"/>
      <c r="E91" s="683"/>
      <c r="F91" s="683"/>
      <c r="G91" s="683"/>
      <c r="H91" s="683"/>
      <c r="I91" s="683"/>
      <c r="J91" s="683"/>
      <c r="K91" s="683"/>
      <c r="L91" s="683"/>
    </row>
    <row r="92" spans="1:12" x14ac:dyDescent="0.25">
      <c r="A92" s="683"/>
      <c r="B92" s="683"/>
      <c r="C92" s="683"/>
      <c r="D92" s="683"/>
      <c r="E92" s="683"/>
      <c r="F92" s="683"/>
      <c r="G92" s="683"/>
      <c r="H92" s="683"/>
      <c r="I92" s="683"/>
      <c r="J92" s="683"/>
      <c r="K92" s="683"/>
      <c r="L92" s="683"/>
    </row>
    <row r="93" spans="1:12" x14ac:dyDescent="0.25">
      <c r="A93" s="683"/>
      <c r="B93" s="683"/>
      <c r="C93" s="683"/>
      <c r="D93" s="683"/>
      <c r="E93" s="683"/>
      <c r="F93" s="683"/>
      <c r="G93" s="683"/>
      <c r="H93" s="683"/>
      <c r="I93" s="683"/>
      <c r="J93" s="683"/>
      <c r="K93" s="683"/>
      <c r="L93" s="683"/>
    </row>
    <row r="94" spans="1:12" x14ac:dyDescent="0.25">
      <c r="A94" s="683"/>
      <c r="B94" s="683"/>
      <c r="C94" s="683"/>
      <c r="D94" s="683"/>
      <c r="E94" s="683"/>
      <c r="F94" s="683"/>
      <c r="G94" s="683"/>
      <c r="H94" s="683"/>
      <c r="I94" s="683"/>
      <c r="J94" s="683"/>
      <c r="K94" s="683"/>
      <c r="L94" s="683"/>
    </row>
    <row r="95" spans="1:12" x14ac:dyDescent="0.25">
      <c r="A95" s="683"/>
      <c r="B95" s="683"/>
      <c r="C95" s="683"/>
      <c r="D95" s="683"/>
      <c r="E95" s="683"/>
      <c r="F95" s="683"/>
      <c r="G95" s="683"/>
      <c r="H95" s="683"/>
      <c r="I95" s="683"/>
      <c r="J95" s="683"/>
      <c r="K95" s="683"/>
      <c r="L95" s="683"/>
    </row>
    <row r="96" spans="1:12" x14ac:dyDescent="0.25">
      <c r="A96" s="683"/>
      <c r="B96" s="683"/>
      <c r="C96" s="683"/>
      <c r="D96" s="683"/>
      <c r="E96" s="683"/>
      <c r="F96" s="683"/>
      <c r="G96" s="683"/>
      <c r="H96" s="683"/>
      <c r="I96" s="683"/>
      <c r="J96" s="683"/>
      <c r="K96" s="683"/>
      <c r="L96" s="683"/>
    </row>
    <row r="97" spans="1:12" x14ac:dyDescent="0.25">
      <c r="A97" s="683"/>
      <c r="B97" s="683"/>
      <c r="C97" s="683"/>
      <c r="D97" s="683"/>
      <c r="E97" s="683"/>
      <c r="F97" s="683"/>
      <c r="G97" s="683"/>
      <c r="H97" s="683"/>
      <c r="I97" s="683"/>
      <c r="J97" s="683"/>
      <c r="K97" s="683"/>
      <c r="L97" s="683"/>
    </row>
    <row r="98" spans="1:12" x14ac:dyDescent="0.25">
      <c r="A98" s="683"/>
      <c r="B98" s="683"/>
      <c r="C98" s="683"/>
      <c r="D98" s="683"/>
      <c r="E98" s="683"/>
      <c r="F98" s="683"/>
      <c r="G98" s="683"/>
      <c r="H98" s="683"/>
      <c r="I98" s="683"/>
      <c r="J98" s="683"/>
      <c r="K98" s="683"/>
      <c r="L98" s="683"/>
    </row>
    <row r="99" spans="1:12" x14ac:dyDescent="0.25">
      <c r="A99" s="683"/>
      <c r="B99" s="683"/>
      <c r="C99" s="683"/>
      <c r="D99" s="683"/>
      <c r="E99" s="683"/>
      <c r="F99" s="683"/>
      <c r="G99" s="683"/>
      <c r="H99" s="683"/>
      <c r="I99" s="683"/>
      <c r="J99" s="683"/>
      <c r="K99" s="683"/>
      <c r="L99" s="683"/>
    </row>
    <row r="100" spans="1:12" x14ac:dyDescent="0.25">
      <c r="A100" s="683"/>
      <c r="B100" s="683"/>
      <c r="C100" s="683"/>
      <c r="D100" s="683"/>
      <c r="E100" s="683"/>
      <c r="F100" s="683"/>
      <c r="G100" s="683"/>
      <c r="H100" s="683"/>
      <c r="I100" s="683"/>
      <c r="J100" s="683"/>
      <c r="K100" s="683"/>
      <c r="L100" s="683"/>
    </row>
  </sheetData>
  <sheetProtection algorithmName="SHA-512" hashValue="K2PdMwymfEIGNRKy5Hkj/kEm45skoMHyNXbcoZnwftlR8PR77Xo39wYgWiqRI10sNjcLtfZzzJMyFqg6+yLrXg==" saltValue="q8dMflNOssF7M1j6VEp6CA=="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C46F0-7653-4A05-912E-84BD265CC7DF}">
  <sheetPr>
    <tabColor rgb="FF002060"/>
    <pageSetUpPr fitToPage="1"/>
  </sheetPr>
  <dimension ref="A1:AP177"/>
  <sheetViews>
    <sheetView view="pageBreakPreview" zoomScale="90" zoomScaleNormal="100" zoomScaleSheetLayoutView="90" workbookViewId="0">
      <pane ySplit="15" topLeftCell="A16" activePane="bottomLeft" state="frozen"/>
      <selection pane="bottomLeft"/>
    </sheetView>
  </sheetViews>
  <sheetFormatPr defaultColWidth="9.140625" defaultRowHeight="12.75" x14ac:dyDescent="0.25"/>
  <cols>
    <col min="1" max="1" width="1.7109375" style="74" customWidth="1"/>
    <col min="2" max="2" width="0.85546875" style="74" customWidth="1"/>
    <col min="3" max="3" width="21.140625" style="21" customWidth="1"/>
    <col min="4" max="4" width="1.7109375" style="21" customWidth="1"/>
    <col min="5" max="5" width="45.42578125" style="21" customWidth="1"/>
    <col min="6" max="6" width="1.28515625" style="21" customWidth="1"/>
    <col min="7" max="7" width="11.42578125" style="21" customWidth="1"/>
    <col min="8" max="8" width="1.7109375" style="21" customWidth="1"/>
    <col min="9" max="9" width="30.5703125" style="21" customWidth="1"/>
    <col min="10" max="10" width="1.7109375" style="21" customWidth="1"/>
    <col min="11" max="11" width="4.140625" style="15" bestFit="1" customWidth="1"/>
    <col min="12" max="12" width="1.7109375" style="15" customWidth="1"/>
    <col min="13" max="13" width="10.28515625" style="17" bestFit="1" customWidth="1"/>
    <col min="14" max="14" width="1.7109375" style="16" customWidth="1"/>
    <col min="15" max="15" width="11.42578125" style="17" customWidth="1"/>
    <col min="16" max="16" width="0.85546875" style="21" customWidth="1"/>
    <col min="17" max="17" width="1.7109375" style="74" customWidth="1"/>
    <col min="18" max="18" width="9" style="74" hidden="1" customWidth="1"/>
    <col min="19" max="19" width="12.7109375" style="74" hidden="1" customWidth="1"/>
    <col min="20" max="20" width="12.42578125" style="74" hidden="1" customWidth="1"/>
    <col min="21" max="21" width="10.42578125" style="74" hidden="1" customWidth="1"/>
    <col min="22" max="22" width="6" style="74" hidden="1" customWidth="1"/>
    <col min="23" max="26" width="0" style="74" hidden="1" customWidth="1"/>
    <col min="27" max="42" width="9.140625" style="74"/>
    <col min="43" max="16384" width="9.140625" style="21"/>
  </cols>
  <sheetData>
    <row r="1" spans="1:21" s="4" customFormat="1" ht="8.1" customHeight="1" x14ac:dyDescent="0.2">
      <c r="A1" s="304"/>
      <c r="B1" s="305"/>
      <c r="C1" s="305"/>
      <c r="D1" s="305"/>
      <c r="E1" s="305"/>
      <c r="F1" s="305"/>
      <c r="G1" s="305"/>
      <c r="H1" s="305"/>
      <c r="I1" s="305"/>
      <c r="J1" s="305"/>
      <c r="K1" s="305"/>
      <c r="L1" s="305"/>
      <c r="M1" s="305"/>
      <c r="N1" s="305"/>
      <c r="O1" s="305"/>
      <c r="P1" s="305"/>
      <c r="Q1" s="306"/>
      <c r="R1" s="132"/>
      <c r="S1" s="171"/>
      <c r="T1" s="171"/>
      <c r="U1" s="171"/>
    </row>
    <row r="2" spans="1:21" s="1" customFormat="1" ht="39.950000000000003" customHeight="1" x14ac:dyDescent="0.25">
      <c r="A2" s="186"/>
      <c r="B2" s="505"/>
      <c r="C2" s="505"/>
      <c r="D2" s="505"/>
      <c r="E2" s="505"/>
      <c r="F2" s="505"/>
      <c r="G2" s="74"/>
      <c r="H2" s="564"/>
      <c r="I2" s="564"/>
      <c r="J2" s="564"/>
      <c r="K2" s="564"/>
      <c r="L2" s="564"/>
      <c r="M2" s="564"/>
      <c r="N2" s="564"/>
      <c r="O2" s="564"/>
      <c r="P2" s="564"/>
      <c r="Q2" s="274"/>
      <c r="R2" s="74"/>
      <c r="S2" s="101"/>
      <c r="T2" s="101"/>
      <c r="U2" s="101"/>
    </row>
    <row r="3" spans="1:21" s="1" customFormat="1" ht="15" customHeight="1" x14ac:dyDescent="0.25">
      <c r="A3" s="186"/>
      <c r="B3" s="505"/>
      <c r="C3" s="505"/>
      <c r="D3" s="505"/>
      <c r="E3" s="505"/>
      <c r="F3" s="505"/>
      <c r="G3" s="74"/>
      <c r="H3" s="564"/>
      <c r="I3" s="564"/>
      <c r="J3" s="564"/>
      <c r="K3" s="564"/>
      <c r="L3" s="564"/>
      <c r="M3" s="564"/>
      <c r="N3" s="564"/>
      <c r="O3" s="564"/>
      <c r="P3" s="564"/>
      <c r="Q3" s="274"/>
      <c r="R3" s="74"/>
      <c r="S3" s="101"/>
      <c r="T3" s="101"/>
      <c r="U3" s="101"/>
    </row>
    <row r="4" spans="1:21" s="1" customFormat="1" ht="15" customHeight="1" x14ac:dyDescent="0.25">
      <c r="A4" s="186"/>
      <c r="B4" s="505"/>
      <c r="C4" s="505"/>
      <c r="D4" s="505"/>
      <c r="E4" s="505"/>
      <c r="F4" s="505"/>
      <c r="G4" s="74"/>
      <c r="H4" s="564"/>
      <c r="I4" s="564"/>
      <c r="J4" s="564"/>
      <c r="K4" s="564"/>
      <c r="L4" s="564"/>
      <c r="M4" s="564"/>
      <c r="N4" s="564"/>
      <c r="O4" s="564"/>
      <c r="P4" s="564"/>
      <c r="Q4" s="274"/>
      <c r="R4" s="74"/>
      <c r="S4" s="101"/>
      <c r="T4" s="101"/>
      <c r="U4" s="101"/>
    </row>
    <row r="5" spans="1:21" s="1" customFormat="1" ht="15" customHeight="1" x14ac:dyDescent="0.25">
      <c r="A5" s="186"/>
      <c r="B5" s="505"/>
      <c r="C5" s="505"/>
      <c r="D5" s="505"/>
      <c r="E5" s="505"/>
      <c r="F5" s="505"/>
      <c r="G5" s="74"/>
      <c r="H5" s="564"/>
      <c r="I5" s="564"/>
      <c r="J5" s="564"/>
      <c r="K5" s="564"/>
      <c r="L5" s="564"/>
      <c r="M5" s="564"/>
      <c r="N5" s="564"/>
      <c r="O5" s="564"/>
      <c r="P5" s="564"/>
      <c r="Q5" s="274"/>
      <c r="R5" s="74"/>
      <c r="S5" s="101"/>
      <c r="T5" s="101"/>
      <c r="U5" s="101"/>
    </row>
    <row r="6" spans="1:21" s="1" customFormat="1" ht="27.6" customHeight="1" x14ac:dyDescent="0.25">
      <c r="A6" s="186"/>
      <c r="B6" s="505"/>
      <c r="C6" s="505"/>
      <c r="D6" s="505"/>
      <c r="E6" s="505"/>
      <c r="F6" s="505"/>
      <c r="G6" s="76"/>
      <c r="H6" s="564"/>
      <c r="I6" s="564"/>
      <c r="J6" s="564"/>
      <c r="K6" s="564"/>
      <c r="L6" s="564"/>
      <c r="M6" s="564"/>
      <c r="N6" s="564"/>
      <c r="O6" s="564"/>
      <c r="P6" s="564"/>
      <c r="Q6" s="274"/>
      <c r="R6" s="74"/>
      <c r="S6" s="101"/>
      <c r="T6" s="101"/>
      <c r="U6" s="101"/>
    </row>
    <row r="7" spans="1:21" s="71" customFormat="1" ht="15" x14ac:dyDescent="0.25">
      <c r="A7" s="275"/>
      <c r="B7" s="141"/>
      <c r="M7" s="77"/>
      <c r="P7" s="142"/>
      <c r="Q7" s="276"/>
    </row>
    <row r="8" spans="1:21" s="74" customFormat="1" ht="15" customHeight="1" x14ac:dyDescent="0.25">
      <c r="A8" s="186"/>
      <c r="B8" s="143"/>
      <c r="C8" s="78" t="s">
        <v>59</v>
      </c>
      <c r="E8" s="24">
        <f>Summary!L13</f>
        <v>0</v>
      </c>
      <c r="I8" s="78" t="s">
        <v>60</v>
      </c>
      <c r="K8" s="624">
        <f>Summary!L16</f>
        <v>0</v>
      </c>
      <c r="L8" s="625"/>
      <c r="M8" s="625"/>
      <c r="N8" s="625"/>
      <c r="O8" s="626"/>
      <c r="P8" s="144"/>
      <c r="Q8" s="257"/>
    </row>
    <row r="9" spans="1:21" s="74" customFormat="1" ht="9.75" customHeight="1" x14ac:dyDescent="0.25">
      <c r="A9" s="186"/>
      <c r="K9" s="94"/>
      <c r="L9" s="94"/>
      <c r="M9" s="97"/>
      <c r="N9" s="103"/>
      <c r="O9" s="97"/>
      <c r="Q9" s="257"/>
    </row>
    <row r="10" spans="1:21" s="74" customFormat="1" ht="7.5" customHeight="1" x14ac:dyDescent="0.25">
      <c r="A10" s="186"/>
      <c r="K10" s="94"/>
      <c r="L10" s="94"/>
      <c r="M10" s="97"/>
      <c r="N10" s="103"/>
      <c r="O10" s="97"/>
      <c r="Q10" s="257"/>
    </row>
    <row r="11" spans="1:21" s="74" customFormat="1" ht="20.100000000000001" customHeight="1" x14ac:dyDescent="0.25">
      <c r="A11" s="186"/>
      <c r="C11" s="260" t="s">
        <v>167</v>
      </c>
      <c r="D11" s="22"/>
      <c r="E11" s="682" t="s">
        <v>362</v>
      </c>
      <c r="F11" s="682"/>
      <c r="G11" s="682"/>
      <c r="H11" s="682"/>
      <c r="I11" s="682"/>
      <c r="J11" s="682"/>
      <c r="K11" s="682"/>
      <c r="L11" s="682"/>
      <c r="M11" s="682"/>
      <c r="N11" s="682"/>
      <c r="O11" s="682"/>
      <c r="P11" s="346"/>
      <c r="Q11" s="337"/>
    </row>
    <row r="12" spans="1:21" s="74" customFormat="1" ht="8.1" customHeight="1" x14ac:dyDescent="0.25">
      <c r="A12" s="186"/>
      <c r="K12" s="94"/>
      <c r="L12" s="94"/>
      <c r="M12" s="97"/>
      <c r="N12" s="103"/>
      <c r="O12" s="97"/>
      <c r="Q12" s="257"/>
    </row>
    <row r="13" spans="1:21" s="74" customFormat="1" ht="46.15" customHeight="1" x14ac:dyDescent="0.25">
      <c r="A13" s="186"/>
      <c r="C13" s="722" t="s">
        <v>359</v>
      </c>
      <c r="D13" s="722"/>
      <c r="E13" s="722"/>
      <c r="F13" s="722"/>
      <c r="G13" s="722"/>
      <c r="H13" s="722"/>
      <c r="I13" s="722"/>
      <c r="J13" s="722"/>
      <c r="K13" s="722"/>
      <c r="L13" s="722"/>
      <c r="M13" s="722"/>
      <c r="N13" s="722"/>
      <c r="O13" s="722"/>
      <c r="Q13" s="257"/>
    </row>
    <row r="14" spans="1:21" s="74" customFormat="1" ht="15" x14ac:dyDescent="0.25">
      <c r="A14" s="186"/>
      <c r="C14" s="723" t="s">
        <v>358</v>
      </c>
      <c r="D14" s="723"/>
      <c r="E14" s="723"/>
      <c r="F14" s="723"/>
      <c r="G14" s="723"/>
      <c r="H14" s="723"/>
      <c r="I14" s="723"/>
      <c r="J14" s="723"/>
      <c r="K14" s="723"/>
      <c r="L14" s="723"/>
      <c r="M14" s="723"/>
      <c r="N14" s="723"/>
      <c r="O14" s="723"/>
      <c r="Q14" s="257"/>
    </row>
    <row r="15" spans="1:21" s="74" customFormat="1" ht="15" x14ac:dyDescent="0.25">
      <c r="A15" s="186"/>
      <c r="C15" s="338"/>
      <c r="D15" s="338"/>
      <c r="E15" s="338"/>
      <c r="F15" s="338"/>
      <c r="G15" s="338"/>
      <c r="H15" s="338"/>
      <c r="I15" s="338"/>
      <c r="J15" s="338"/>
      <c r="K15" s="338"/>
      <c r="L15" s="338"/>
      <c r="M15" s="338"/>
      <c r="N15" s="338"/>
      <c r="O15" s="338"/>
      <c r="Q15" s="257"/>
    </row>
    <row r="16" spans="1:21" s="74" customFormat="1" ht="22.5" customHeight="1" x14ac:dyDescent="0.25">
      <c r="A16" s="186"/>
      <c r="C16" s="724" t="s">
        <v>360</v>
      </c>
      <c r="D16" s="725"/>
      <c r="E16" s="725"/>
      <c r="F16" s="725"/>
      <c r="G16" s="725"/>
      <c r="H16" s="725"/>
      <c r="I16" s="725"/>
      <c r="J16" s="725"/>
      <c r="K16" s="725"/>
      <c r="L16" s="725"/>
      <c r="M16" s="725"/>
      <c r="N16" s="725"/>
      <c r="O16" s="726"/>
      <c r="Q16" s="257"/>
    </row>
    <row r="17" spans="1:26" s="74" customFormat="1" ht="72.599999999999994" customHeight="1" x14ac:dyDescent="0.25">
      <c r="A17" s="186"/>
      <c r="C17" s="727" t="s">
        <v>363</v>
      </c>
      <c r="D17" s="727"/>
      <c r="E17" s="727"/>
      <c r="F17" s="727"/>
      <c r="G17" s="727"/>
      <c r="H17" s="727"/>
      <c r="I17" s="727"/>
      <c r="J17" s="727"/>
      <c r="K17" s="727"/>
      <c r="L17" s="727"/>
      <c r="M17" s="727"/>
      <c r="N17" s="727"/>
      <c r="O17" s="727"/>
      <c r="Q17" s="257"/>
    </row>
    <row r="18" spans="1:26" s="74" customFormat="1" x14ac:dyDescent="0.25">
      <c r="A18" s="186"/>
      <c r="C18" s="339"/>
      <c r="D18" s="339"/>
      <c r="E18" s="339"/>
      <c r="F18" s="339"/>
      <c r="G18" s="339"/>
      <c r="H18" s="339"/>
      <c r="I18" s="339"/>
      <c r="J18" s="339"/>
      <c r="K18" s="339"/>
      <c r="L18" s="339"/>
      <c r="M18" s="339"/>
      <c r="N18" s="339"/>
      <c r="O18" s="339"/>
      <c r="Q18" s="257"/>
    </row>
    <row r="19" spans="1:26" s="74" customFormat="1" ht="21" customHeight="1" x14ac:dyDescent="0.25">
      <c r="A19" s="186"/>
      <c r="C19" s="724" t="s">
        <v>361</v>
      </c>
      <c r="D19" s="725"/>
      <c r="E19" s="725"/>
      <c r="F19" s="725"/>
      <c r="G19" s="725"/>
      <c r="H19" s="725"/>
      <c r="I19" s="725"/>
      <c r="J19" s="725"/>
      <c r="K19" s="725"/>
      <c r="L19" s="725"/>
      <c r="M19" s="725"/>
      <c r="N19" s="725"/>
      <c r="O19" s="726"/>
      <c r="Q19" s="257"/>
    </row>
    <row r="20" spans="1:26" s="74" customFormat="1" ht="112.15" customHeight="1" x14ac:dyDescent="0.25">
      <c r="A20" s="186"/>
      <c r="C20" s="727" t="s">
        <v>364</v>
      </c>
      <c r="D20" s="727"/>
      <c r="E20" s="727"/>
      <c r="F20" s="727"/>
      <c r="G20" s="727"/>
      <c r="H20" s="727"/>
      <c r="I20" s="727"/>
      <c r="J20" s="727"/>
      <c r="K20" s="727"/>
      <c r="L20" s="727"/>
      <c r="M20" s="727"/>
      <c r="N20" s="727"/>
      <c r="O20" s="727"/>
      <c r="Q20" s="257"/>
    </row>
    <row r="21" spans="1:26" s="74" customFormat="1" ht="12.75" customHeight="1" x14ac:dyDescent="0.25">
      <c r="A21" s="186"/>
      <c r="C21" s="340"/>
      <c r="D21" s="340"/>
      <c r="E21" s="340"/>
      <c r="F21" s="340"/>
      <c r="G21" s="340"/>
      <c r="H21" s="340"/>
      <c r="I21" s="340"/>
      <c r="J21" s="340"/>
      <c r="K21" s="340"/>
      <c r="L21" s="340"/>
      <c r="M21" s="340"/>
      <c r="N21" s="340"/>
      <c r="O21" s="340"/>
      <c r="Q21" s="257"/>
    </row>
    <row r="22" spans="1:26" s="74" customFormat="1" ht="20.100000000000001" customHeight="1" x14ac:dyDescent="0.25">
      <c r="A22" s="186"/>
      <c r="C22" s="699" t="s">
        <v>365</v>
      </c>
      <c r="D22" s="700"/>
      <c r="E22" s="700"/>
      <c r="F22" s="700"/>
      <c r="G22" s="700"/>
      <c r="H22" s="700"/>
      <c r="I22" s="700"/>
      <c r="J22" s="700"/>
      <c r="K22" s="700"/>
      <c r="L22" s="700"/>
      <c r="M22" s="700"/>
      <c r="N22" s="700"/>
      <c r="O22" s="701"/>
      <c r="P22" s="346"/>
      <c r="Q22" s="337"/>
    </row>
    <row r="23" spans="1:26" s="74" customFormat="1" ht="8.1" customHeight="1" x14ac:dyDescent="0.25">
      <c r="A23" s="186"/>
      <c r="K23" s="94"/>
      <c r="L23" s="94"/>
      <c r="M23" s="97"/>
      <c r="N23" s="103"/>
      <c r="O23" s="97"/>
      <c r="Q23" s="257"/>
    </row>
    <row r="24" spans="1:26" s="74" customFormat="1" ht="20.25" customHeight="1" x14ac:dyDescent="0.25">
      <c r="A24" s="186"/>
      <c r="C24" s="406" t="s">
        <v>78</v>
      </c>
      <c r="D24" s="90"/>
      <c r="E24" s="702" t="s">
        <v>79</v>
      </c>
      <c r="F24" s="702"/>
      <c r="G24" s="702"/>
      <c r="H24" s="125"/>
      <c r="I24" s="407" t="s">
        <v>168</v>
      </c>
      <c r="J24" s="90"/>
      <c r="K24" s="406" t="s">
        <v>81</v>
      </c>
      <c r="L24" s="311"/>
      <c r="M24" s="408" t="s">
        <v>73</v>
      </c>
      <c r="N24" s="312"/>
      <c r="O24" s="408" t="s">
        <v>74</v>
      </c>
      <c r="Q24" s="257"/>
      <c r="R24" s="164" t="s">
        <v>93</v>
      </c>
      <c r="S24" s="165" t="s">
        <v>94</v>
      </c>
      <c r="T24" s="164" t="s">
        <v>95</v>
      </c>
      <c r="U24" s="165" t="s">
        <v>96</v>
      </c>
      <c r="W24" s="8" t="s">
        <v>611</v>
      </c>
      <c r="X24" s="8" t="s">
        <v>610</v>
      </c>
      <c r="Y24" s="472" t="s">
        <v>62</v>
      </c>
      <c r="Z24" s="8"/>
    </row>
    <row r="25" spans="1:26" s="74" customFormat="1" ht="15" customHeight="1" x14ac:dyDescent="0.25">
      <c r="A25" s="186"/>
      <c r="C25" s="20" t="s">
        <v>177</v>
      </c>
      <c r="D25" s="145"/>
      <c r="E25" s="600" t="s">
        <v>178</v>
      </c>
      <c r="F25" s="601"/>
      <c r="G25" s="602"/>
      <c r="H25" s="145"/>
      <c r="I25" s="40" t="s">
        <v>179</v>
      </c>
      <c r="J25" s="145"/>
      <c r="K25" s="18"/>
      <c r="L25" s="148"/>
      <c r="M25" s="56">
        <f>Z25</f>
        <v>2595</v>
      </c>
      <c r="N25" s="58"/>
      <c r="O25" s="14">
        <f t="shared" ref="O25:O31" si="0">K25*M25</f>
        <v>0</v>
      </c>
      <c r="P25" s="73"/>
      <c r="Q25" s="257"/>
      <c r="R25" s="160">
        <f>M25*0.1</f>
        <v>259.5</v>
      </c>
      <c r="S25" s="160">
        <f>R25+M25</f>
        <v>2854.5</v>
      </c>
      <c r="T25" s="160">
        <f>S25*0.1</f>
        <v>285.45</v>
      </c>
      <c r="U25" s="161">
        <f>T25+S25</f>
        <v>3139.95</v>
      </c>
      <c r="V25" s="74">
        <v>2360</v>
      </c>
      <c r="W25" s="441">
        <v>2360</v>
      </c>
      <c r="X25" s="471">
        <f>SUM(W25*0.1)</f>
        <v>236</v>
      </c>
      <c r="Y25" s="471">
        <f>X25+W25</f>
        <v>2596</v>
      </c>
      <c r="Z25" s="8">
        <v>2595</v>
      </c>
    </row>
    <row r="26" spans="1:26" s="74" customFormat="1" ht="15" customHeight="1" x14ac:dyDescent="0.25">
      <c r="A26" s="186"/>
      <c r="C26" s="149" t="s">
        <v>180</v>
      </c>
      <c r="D26" s="341"/>
      <c r="E26" s="703" t="s">
        <v>181</v>
      </c>
      <c r="F26" s="704"/>
      <c r="G26" s="705"/>
      <c r="H26" s="341"/>
      <c r="I26" s="150" t="s">
        <v>182</v>
      </c>
      <c r="J26" s="341"/>
      <c r="K26" s="151"/>
      <c r="L26" s="342"/>
      <c r="M26" s="56">
        <f t="shared" ref="M26:M31" si="1">Z26</f>
        <v>1530</v>
      </c>
      <c r="N26" s="343"/>
      <c r="O26" s="152">
        <f t="shared" si="0"/>
        <v>0</v>
      </c>
      <c r="Q26" s="257"/>
      <c r="R26" s="160">
        <f t="shared" ref="R26:R31" si="2">M26*0.1</f>
        <v>153</v>
      </c>
      <c r="S26" s="160">
        <f t="shared" ref="S26:S31" si="3">R26+M26</f>
        <v>1683</v>
      </c>
      <c r="T26" s="160">
        <f t="shared" ref="T26:T31" si="4">S26*0.1</f>
        <v>168.3</v>
      </c>
      <c r="U26" s="161">
        <f t="shared" ref="U26:U31" si="5">T26+S26</f>
        <v>1851.3</v>
      </c>
      <c r="V26" s="74">
        <v>1390</v>
      </c>
      <c r="W26" s="97">
        <v>1390</v>
      </c>
      <c r="X26" s="471">
        <f t="shared" ref="X26:X31" si="6">SUM(W26*0.1)</f>
        <v>139</v>
      </c>
      <c r="Y26" s="471">
        <f t="shared" ref="Y26:Y31" si="7">X26+W26</f>
        <v>1529</v>
      </c>
      <c r="Z26" s="74">
        <v>1530</v>
      </c>
    </row>
    <row r="27" spans="1:26" s="74" customFormat="1" ht="27.75" customHeight="1" x14ac:dyDescent="0.25">
      <c r="A27" s="186"/>
      <c r="C27" s="149" t="s">
        <v>183</v>
      </c>
      <c r="D27" s="341"/>
      <c r="E27" s="703" t="s">
        <v>184</v>
      </c>
      <c r="F27" s="704"/>
      <c r="G27" s="705"/>
      <c r="H27" s="341"/>
      <c r="I27" s="150" t="s">
        <v>185</v>
      </c>
      <c r="J27" s="341"/>
      <c r="K27" s="151"/>
      <c r="L27" s="342"/>
      <c r="M27" s="56">
        <f t="shared" si="1"/>
        <v>975</v>
      </c>
      <c r="N27" s="343"/>
      <c r="O27" s="152">
        <f t="shared" si="0"/>
        <v>0</v>
      </c>
      <c r="Q27" s="257"/>
      <c r="R27" s="160">
        <f t="shared" si="2"/>
        <v>97.5</v>
      </c>
      <c r="S27" s="160">
        <f t="shared" si="3"/>
        <v>1072.5</v>
      </c>
      <c r="T27" s="160">
        <f t="shared" si="4"/>
        <v>107.25</v>
      </c>
      <c r="U27" s="161">
        <f t="shared" si="5"/>
        <v>1179.75</v>
      </c>
      <c r="V27" s="74">
        <v>885</v>
      </c>
      <c r="W27" s="97">
        <v>885</v>
      </c>
      <c r="X27" s="471">
        <f t="shared" si="6"/>
        <v>88.5</v>
      </c>
      <c r="Y27" s="471">
        <f t="shared" si="7"/>
        <v>973.5</v>
      </c>
      <c r="Z27" s="74">
        <v>975</v>
      </c>
    </row>
    <row r="28" spans="1:26" s="74" customFormat="1" ht="15" customHeight="1" x14ac:dyDescent="0.25">
      <c r="A28" s="186"/>
      <c r="C28" s="20" t="s">
        <v>186</v>
      </c>
      <c r="E28" s="703" t="s">
        <v>187</v>
      </c>
      <c r="F28" s="704"/>
      <c r="G28" s="705"/>
      <c r="I28" s="150" t="s">
        <v>188</v>
      </c>
      <c r="K28" s="18"/>
      <c r="L28" s="94"/>
      <c r="M28" s="56">
        <f t="shared" si="1"/>
        <v>1095</v>
      </c>
      <c r="N28" s="103"/>
      <c r="O28" s="14">
        <f t="shared" si="0"/>
        <v>0</v>
      </c>
      <c r="Q28" s="257"/>
      <c r="R28" s="160">
        <f t="shared" si="2"/>
        <v>109.5</v>
      </c>
      <c r="S28" s="160">
        <f t="shared" si="3"/>
        <v>1204.5</v>
      </c>
      <c r="T28" s="160">
        <f t="shared" si="4"/>
        <v>120.45</v>
      </c>
      <c r="U28" s="161">
        <f t="shared" si="5"/>
        <v>1324.95</v>
      </c>
      <c r="V28" s="74">
        <v>995</v>
      </c>
      <c r="W28" s="97">
        <v>995</v>
      </c>
      <c r="X28" s="471">
        <f t="shared" si="6"/>
        <v>99.5</v>
      </c>
      <c r="Y28" s="471">
        <f t="shared" si="7"/>
        <v>1094.5</v>
      </c>
      <c r="Z28" s="74">
        <v>1095</v>
      </c>
    </row>
    <row r="29" spans="1:26" s="74" customFormat="1" ht="27.75" customHeight="1" x14ac:dyDescent="0.25">
      <c r="A29" s="186"/>
      <c r="C29" s="153" t="s">
        <v>189</v>
      </c>
      <c r="D29" s="145"/>
      <c r="E29" s="709" t="s">
        <v>190</v>
      </c>
      <c r="F29" s="710"/>
      <c r="G29" s="711"/>
      <c r="H29" s="145"/>
      <c r="I29" s="40" t="s">
        <v>191</v>
      </c>
      <c r="J29" s="145"/>
      <c r="K29" s="18"/>
      <c r="L29" s="148"/>
      <c r="M29" s="56">
        <f t="shared" si="1"/>
        <v>480</v>
      </c>
      <c r="N29" s="154"/>
      <c r="O29" s="152">
        <f t="shared" si="0"/>
        <v>0</v>
      </c>
      <c r="P29" s="73"/>
      <c r="Q29" s="257"/>
      <c r="R29" s="160">
        <f t="shared" si="2"/>
        <v>48</v>
      </c>
      <c r="S29" s="160">
        <f t="shared" si="3"/>
        <v>528</v>
      </c>
      <c r="T29" s="160">
        <f t="shared" si="4"/>
        <v>52.800000000000004</v>
      </c>
      <c r="U29" s="161">
        <f t="shared" si="5"/>
        <v>580.79999999999995</v>
      </c>
      <c r="V29" s="74">
        <v>435</v>
      </c>
      <c r="W29" s="74">
        <v>435</v>
      </c>
      <c r="X29" s="471">
        <f t="shared" si="6"/>
        <v>43.5</v>
      </c>
      <c r="Y29" s="471">
        <f t="shared" si="7"/>
        <v>478.5</v>
      </c>
      <c r="Z29" s="74">
        <v>480</v>
      </c>
    </row>
    <row r="30" spans="1:26" s="74" customFormat="1" ht="15" hidden="1" customHeight="1" x14ac:dyDescent="0.25">
      <c r="A30" s="186"/>
      <c r="C30" s="92" t="s">
        <v>192</v>
      </c>
      <c r="D30" s="145"/>
      <c r="E30" s="600" t="s">
        <v>193</v>
      </c>
      <c r="F30" s="601"/>
      <c r="G30" s="602"/>
      <c r="H30" s="145"/>
      <c r="I30" s="40" t="s">
        <v>194</v>
      </c>
      <c r="J30" s="145"/>
      <c r="K30" s="30"/>
      <c r="L30" s="148"/>
      <c r="M30" s="56">
        <f t="shared" si="1"/>
        <v>0</v>
      </c>
      <c r="N30" s="58"/>
      <c r="O30" s="14">
        <f t="shared" si="0"/>
        <v>0</v>
      </c>
      <c r="P30" s="73"/>
      <c r="Q30" s="257"/>
      <c r="R30" s="160">
        <f t="shared" si="2"/>
        <v>0</v>
      </c>
      <c r="S30" s="160">
        <f t="shared" si="3"/>
        <v>0</v>
      </c>
      <c r="T30" s="160">
        <f t="shared" si="4"/>
        <v>0</v>
      </c>
      <c r="U30" s="161">
        <f t="shared" si="5"/>
        <v>0</v>
      </c>
      <c r="W30" s="74">
        <v>0</v>
      </c>
      <c r="X30" s="471">
        <f t="shared" si="6"/>
        <v>0</v>
      </c>
      <c r="Y30" s="471">
        <f t="shared" si="7"/>
        <v>0</v>
      </c>
    </row>
    <row r="31" spans="1:26" s="74" customFormat="1" ht="27.75" customHeight="1" x14ac:dyDescent="0.25">
      <c r="A31" s="186"/>
      <c r="C31" s="149" t="s">
        <v>195</v>
      </c>
      <c r="E31" s="712" t="s">
        <v>196</v>
      </c>
      <c r="F31" s="713"/>
      <c r="G31" s="714"/>
      <c r="I31" s="155" t="s">
        <v>197</v>
      </c>
      <c r="K31" s="18"/>
      <c r="L31" s="94"/>
      <c r="M31" s="56">
        <f t="shared" si="1"/>
        <v>795</v>
      </c>
      <c r="N31" s="343"/>
      <c r="O31" s="152">
        <f t="shared" si="0"/>
        <v>0</v>
      </c>
      <c r="Q31" s="257"/>
      <c r="R31" s="160">
        <f t="shared" si="2"/>
        <v>79.5</v>
      </c>
      <c r="S31" s="160">
        <f t="shared" si="3"/>
        <v>874.5</v>
      </c>
      <c r="T31" s="160">
        <f t="shared" si="4"/>
        <v>87.45</v>
      </c>
      <c r="U31" s="161">
        <f t="shared" si="5"/>
        <v>961.95</v>
      </c>
      <c r="V31" s="74">
        <v>720</v>
      </c>
      <c r="W31" s="74">
        <v>720</v>
      </c>
      <c r="X31" s="471">
        <f t="shared" si="6"/>
        <v>72</v>
      </c>
      <c r="Y31" s="471">
        <f t="shared" si="7"/>
        <v>792</v>
      </c>
      <c r="Z31" s="74">
        <v>795</v>
      </c>
    </row>
    <row r="32" spans="1:26" s="74" customFormat="1" x14ac:dyDescent="0.25">
      <c r="A32" s="186"/>
      <c r="C32" s="348"/>
      <c r="D32" s="134"/>
      <c r="E32" s="216"/>
      <c r="F32" s="216"/>
      <c r="G32" s="216"/>
      <c r="H32" s="134"/>
      <c r="I32" s="349"/>
      <c r="K32" s="310"/>
      <c r="L32" s="94"/>
      <c r="M32" s="345"/>
      <c r="N32" s="343"/>
      <c r="O32" s="347"/>
      <c r="Q32" s="257"/>
      <c r="R32" s="160"/>
      <c r="S32" s="160"/>
      <c r="T32" s="160"/>
      <c r="U32" s="161"/>
    </row>
    <row r="33" spans="1:26" s="74" customFormat="1" ht="32.450000000000003" customHeight="1" x14ac:dyDescent="0.25">
      <c r="A33" s="186"/>
      <c r="C33" s="688" t="s">
        <v>608</v>
      </c>
      <c r="D33" s="689"/>
      <c r="E33" s="689"/>
      <c r="F33" s="689"/>
      <c r="G33" s="689"/>
      <c r="H33" s="689"/>
      <c r="I33" s="690"/>
      <c r="J33" s="344"/>
      <c r="K33" s="344"/>
      <c r="L33" s="94"/>
      <c r="M33" s="345"/>
      <c r="N33" s="103"/>
      <c r="O33" s="17"/>
      <c r="Q33" s="257"/>
    </row>
    <row r="34" spans="1:26" s="74" customFormat="1" ht="15.75" customHeight="1" x14ac:dyDescent="0.2">
      <c r="A34" s="186"/>
      <c r="C34" s="691"/>
      <c r="D34" s="692"/>
      <c r="E34" s="692"/>
      <c r="F34" s="692"/>
      <c r="G34" s="692"/>
      <c r="H34" s="692"/>
      <c r="I34" s="693"/>
      <c r="J34" s="344"/>
      <c r="K34" s="344"/>
      <c r="L34" s="94"/>
      <c r="M34" s="81" t="s">
        <v>63</v>
      </c>
      <c r="O34" s="41">
        <f>SUM(O25:O31)</f>
        <v>0</v>
      </c>
      <c r="Q34" s="257"/>
    </row>
    <row r="35" spans="1:26" s="74" customFormat="1" ht="15.75" customHeight="1" x14ac:dyDescent="0.2">
      <c r="A35" s="186"/>
      <c r="C35" s="694" t="s">
        <v>165</v>
      </c>
      <c r="D35" s="694"/>
      <c r="E35" s="694"/>
      <c r="F35" s="694"/>
      <c r="G35" s="694"/>
      <c r="H35" s="694"/>
      <c r="I35" s="694"/>
      <c r="J35" s="344"/>
      <c r="K35" s="344"/>
      <c r="L35" s="94"/>
      <c r="M35" s="81" t="s">
        <v>31</v>
      </c>
      <c r="O35" s="41">
        <f>O34*15%</f>
        <v>0</v>
      </c>
      <c r="Q35" s="257"/>
    </row>
    <row r="36" spans="1:26" s="74" customFormat="1" ht="15.75" customHeight="1" thickBot="1" x14ac:dyDescent="0.25">
      <c r="A36" s="186"/>
      <c r="C36" s="695"/>
      <c r="D36" s="695"/>
      <c r="E36" s="695"/>
      <c r="F36" s="695"/>
      <c r="G36" s="695"/>
      <c r="H36" s="695"/>
      <c r="I36" s="695"/>
      <c r="J36" s="344"/>
      <c r="K36" s="344"/>
      <c r="L36" s="94"/>
      <c r="M36" s="81" t="s">
        <v>64</v>
      </c>
      <c r="O36" s="42">
        <f>O34+O35</f>
        <v>0</v>
      </c>
      <c r="Q36" s="257"/>
    </row>
    <row r="37" spans="1:26" s="74" customFormat="1" ht="8.1" customHeight="1" thickTop="1" x14ac:dyDescent="0.25">
      <c r="A37" s="186"/>
      <c r="K37" s="94"/>
      <c r="L37" s="94"/>
      <c r="M37" s="97"/>
      <c r="N37" s="103"/>
      <c r="O37" s="97"/>
      <c r="Q37" s="257"/>
    </row>
    <row r="38" spans="1:26" s="74" customFormat="1" ht="20.100000000000001" customHeight="1" x14ac:dyDescent="0.25">
      <c r="A38" s="186"/>
      <c r="C38" s="699" t="s">
        <v>366</v>
      </c>
      <c r="D38" s="700"/>
      <c r="E38" s="700"/>
      <c r="F38" s="700"/>
      <c r="G38" s="700"/>
      <c r="H38" s="700"/>
      <c r="I38" s="700"/>
      <c r="J38" s="700"/>
      <c r="K38" s="700"/>
      <c r="L38" s="700"/>
      <c r="M38" s="700"/>
      <c r="N38" s="700"/>
      <c r="O38" s="701"/>
      <c r="P38" s="346"/>
      <c r="Q38" s="337"/>
    </row>
    <row r="39" spans="1:26" s="74" customFormat="1" ht="8.1" customHeight="1" x14ac:dyDescent="0.25">
      <c r="A39" s="186"/>
      <c r="K39" s="94"/>
      <c r="L39" s="94"/>
      <c r="M39" s="97"/>
      <c r="N39" s="103"/>
      <c r="O39" s="97"/>
      <c r="Q39" s="257"/>
    </row>
    <row r="40" spans="1:26" s="74" customFormat="1" ht="20.25" customHeight="1" x14ac:dyDescent="0.25">
      <c r="A40" s="186"/>
      <c r="C40" s="406" t="s">
        <v>78</v>
      </c>
      <c r="D40" s="90"/>
      <c r="E40" s="702" t="s">
        <v>79</v>
      </c>
      <c r="F40" s="702"/>
      <c r="G40" s="702"/>
      <c r="H40" s="125"/>
      <c r="I40" s="407" t="s">
        <v>376</v>
      </c>
      <c r="J40" s="90"/>
      <c r="K40" s="406" t="s">
        <v>81</v>
      </c>
      <c r="L40" s="311"/>
      <c r="M40" s="408" t="s">
        <v>73</v>
      </c>
      <c r="N40" s="312"/>
      <c r="O40" s="408" t="s">
        <v>74</v>
      </c>
      <c r="Q40" s="257"/>
      <c r="R40" s="164" t="s">
        <v>93</v>
      </c>
      <c r="S40" s="165" t="s">
        <v>94</v>
      </c>
      <c r="T40" s="164" t="s">
        <v>95</v>
      </c>
      <c r="U40" s="165" t="s">
        <v>96</v>
      </c>
      <c r="W40" s="8" t="s">
        <v>611</v>
      </c>
      <c r="X40" s="8" t="s">
        <v>610</v>
      </c>
      <c r="Y40" s="472" t="s">
        <v>62</v>
      </c>
      <c r="Z40" s="8"/>
    </row>
    <row r="41" spans="1:26" s="74" customFormat="1" x14ac:dyDescent="0.25">
      <c r="A41" s="186"/>
      <c r="C41" s="44" t="s">
        <v>198</v>
      </c>
      <c r="E41" s="609" t="s">
        <v>199</v>
      </c>
      <c r="F41" s="610"/>
      <c r="G41" s="611"/>
      <c r="H41" s="145"/>
      <c r="I41" s="43" t="s">
        <v>200</v>
      </c>
      <c r="K41" s="124"/>
      <c r="L41" s="94"/>
      <c r="M41" s="56">
        <f>Z41</f>
        <v>1975</v>
      </c>
      <c r="N41" s="103"/>
      <c r="O41" s="14">
        <f t="shared" ref="O41:O48" si="8">K41*M41</f>
        <v>0</v>
      </c>
      <c r="Q41" s="257"/>
      <c r="R41" s="160">
        <f>M41*0.1</f>
        <v>197.5</v>
      </c>
      <c r="S41" s="160">
        <f>R41+M41</f>
        <v>2172.5</v>
      </c>
      <c r="T41" s="160">
        <f>S41*0.1</f>
        <v>217.25</v>
      </c>
      <c r="U41" s="161">
        <f>T41+S41</f>
        <v>2389.75</v>
      </c>
      <c r="V41" s="74">
        <v>1795</v>
      </c>
      <c r="W41" s="441">
        <v>1795</v>
      </c>
      <c r="X41" s="471">
        <f>SUM(W41*0.1)</f>
        <v>179.5</v>
      </c>
      <c r="Y41" s="471">
        <f>X41+W41</f>
        <v>1974.5</v>
      </c>
      <c r="Z41" s="8">
        <v>1975</v>
      </c>
    </row>
    <row r="42" spans="1:26" s="74" customFormat="1" ht="15" customHeight="1" x14ac:dyDescent="0.25">
      <c r="A42" s="186"/>
      <c r="C42" s="20" t="s">
        <v>201</v>
      </c>
      <c r="E42" s="609" t="s">
        <v>202</v>
      </c>
      <c r="F42" s="610"/>
      <c r="G42" s="611"/>
      <c r="H42" s="145"/>
      <c r="I42" s="40" t="s">
        <v>203</v>
      </c>
      <c r="K42" s="18"/>
      <c r="L42" s="94"/>
      <c r="M42" s="56">
        <f t="shared" ref="M42:M48" si="9">Z42</f>
        <v>3950</v>
      </c>
      <c r="N42" s="103"/>
      <c r="O42" s="14">
        <f t="shared" si="8"/>
        <v>0</v>
      </c>
      <c r="Q42" s="257"/>
      <c r="R42" s="160">
        <f t="shared" ref="R42:R47" si="10">M42*0.1</f>
        <v>395</v>
      </c>
      <c r="S42" s="160">
        <f t="shared" ref="S42:S47" si="11">R42+M42</f>
        <v>4345</v>
      </c>
      <c r="T42" s="160">
        <f t="shared" ref="T42:T48" si="12">S42*0.1</f>
        <v>434.5</v>
      </c>
      <c r="U42" s="161">
        <f t="shared" ref="U42:U47" si="13">T42+S42</f>
        <v>4779.5</v>
      </c>
      <c r="V42" s="74">
        <v>3590</v>
      </c>
      <c r="W42" s="177">
        <v>3590</v>
      </c>
      <c r="X42" s="471">
        <f t="shared" ref="X42:X48" si="14">SUM(W42*0.1)</f>
        <v>359</v>
      </c>
      <c r="Y42" s="471">
        <f t="shared" ref="Y42:Y48" si="15">X42+W42</f>
        <v>3949</v>
      </c>
      <c r="Z42" s="74">
        <v>3950</v>
      </c>
    </row>
    <row r="43" spans="1:26" s="74" customFormat="1" ht="15" customHeight="1" x14ac:dyDescent="0.25">
      <c r="A43" s="186"/>
      <c r="C43" s="20" t="s">
        <v>204</v>
      </c>
      <c r="E43" s="706" t="s">
        <v>205</v>
      </c>
      <c r="F43" s="707"/>
      <c r="G43" s="708"/>
      <c r="H43" s="145"/>
      <c r="I43" s="52" t="s">
        <v>206</v>
      </c>
      <c r="K43" s="18"/>
      <c r="L43" s="94"/>
      <c r="M43" s="56">
        <f t="shared" si="9"/>
        <v>5925</v>
      </c>
      <c r="N43" s="103"/>
      <c r="O43" s="14">
        <f t="shared" si="8"/>
        <v>0</v>
      </c>
      <c r="Q43" s="257"/>
      <c r="R43" s="160">
        <f t="shared" si="10"/>
        <v>592.5</v>
      </c>
      <c r="S43" s="160">
        <f t="shared" si="11"/>
        <v>6517.5</v>
      </c>
      <c r="T43" s="160">
        <f t="shared" si="12"/>
        <v>651.75</v>
      </c>
      <c r="U43" s="161">
        <f t="shared" si="13"/>
        <v>7169.25</v>
      </c>
      <c r="V43" s="74">
        <v>5385</v>
      </c>
      <c r="W43" s="177">
        <v>5385</v>
      </c>
      <c r="X43" s="471">
        <f t="shared" si="14"/>
        <v>538.5</v>
      </c>
      <c r="Y43" s="471">
        <f t="shared" si="15"/>
        <v>5923.5</v>
      </c>
      <c r="Z43" s="74">
        <v>5925</v>
      </c>
    </row>
    <row r="44" spans="1:26" ht="15" customHeight="1" x14ac:dyDescent="0.25">
      <c r="A44" s="186"/>
      <c r="C44" s="20" t="s">
        <v>207</v>
      </c>
      <c r="D44" s="74"/>
      <c r="E44" s="609" t="s">
        <v>208</v>
      </c>
      <c r="F44" s="610"/>
      <c r="G44" s="611"/>
      <c r="H44" s="145"/>
      <c r="I44" s="40" t="s">
        <v>209</v>
      </c>
      <c r="J44" s="74"/>
      <c r="K44" s="18"/>
      <c r="L44" s="94"/>
      <c r="M44" s="56">
        <f t="shared" si="9"/>
        <v>7900</v>
      </c>
      <c r="N44" s="103"/>
      <c r="O44" s="14">
        <f t="shared" si="8"/>
        <v>0</v>
      </c>
      <c r="P44" s="74"/>
      <c r="Q44" s="257"/>
      <c r="R44" s="160">
        <f t="shared" si="10"/>
        <v>790</v>
      </c>
      <c r="S44" s="160">
        <f t="shared" si="11"/>
        <v>8690</v>
      </c>
      <c r="T44" s="160">
        <f t="shared" si="12"/>
        <v>869</v>
      </c>
      <c r="U44" s="161">
        <f t="shared" si="13"/>
        <v>9559</v>
      </c>
      <c r="V44" s="74">
        <v>7180</v>
      </c>
      <c r="W44" s="177">
        <v>7180</v>
      </c>
      <c r="X44" s="471">
        <f t="shared" si="14"/>
        <v>718</v>
      </c>
      <c r="Y44" s="471">
        <f t="shared" si="15"/>
        <v>7898</v>
      </c>
      <c r="Z44" s="74">
        <v>7900</v>
      </c>
    </row>
    <row r="45" spans="1:26" ht="15" customHeight="1" x14ac:dyDescent="0.25">
      <c r="A45" s="186"/>
      <c r="C45" s="20" t="s">
        <v>210</v>
      </c>
      <c r="D45" s="74"/>
      <c r="E45" s="609" t="s">
        <v>211</v>
      </c>
      <c r="F45" s="610"/>
      <c r="G45" s="611"/>
      <c r="H45" s="145"/>
      <c r="I45" s="40" t="s">
        <v>212</v>
      </c>
      <c r="J45" s="74"/>
      <c r="K45" s="18"/>
      <c r="L45" s="94"/>
      <c r="M45" s="56">
        <f t="shared" si="9"/>
        <v>9875</v>
      </c>
      <c r="N45" s="103"/>
      <c r="O45" s="14">
        <f t="shared" si="8"/>
        <v>0</v>
      </c>
      <c r="P45" s="74"/>
      <c r="Q45" s="257"/>
      <c r="R45" s="160">
        <f t="shared" si="10"/>
        <v>987.5</v>
      </c>
      <c r="S45" s="160">
        <f t="shared" si="11"/>
        <v>10862.5</v>
      </c>
      <c r="T45" s="160">
        <f t="shared" si="12"/>
        <v>1086.25</v>
      </c>
      <c r="U45" s="161">
        <f t="shared" si="13"/>
        <v>11948.75</v>
      </c>
      <c r="V45" s="74">
        <v>8975</v>
      </c>
      <c r="W45" s="177">
        <v>8975</v>
      </c>
      <c r="X45" s="471">
        <f t="shared" si="14"/>
        <v>897.5</v>
      </c>
      <c r="Y45" s="471">
        <f t="shared" si="15"/>
        <v>9872.5</v>
      </c>
      <c r="Z45" s="74">
        <v>9875</v>
      </c>
    </row>
    <row r="46" spans="1:26" ht="15" customHeight="1" x14ac:dyDescent="0.25">
      <c r="A46" s="186"/>
      <c r="C46" s="44" t="s">
        <v>213</v>
      </c>
      <c r="D46" s="74"/>
      <c r="E46" s="612" t="s">
        <v>214</v>
      </c>
      <c r="F46" s="613"/>
      <c r="G46" s="614"/>
      <c r="H46" s="145"/>
      <c r="I46" s="43" t="s">
        <v>215</v>
      </c>
      <c r="J46" s="74"/>
      <c r="K46" s="18"/>
      <c r="L46" s="94"/>
      <c r="M46" s="56">
        <f t="shared" si="9"/>
        <v>11850</v>
      </c>
      <c r="N46" s="103"/>
      <c r="O46" s="14">
        <f t="shared" si="8"/>
        <v>0</v>
      </c>
      <c r="P46" s="74"/>
      <c r="Q46" s="257"/>
      <c r="R46" s="160">
        <f t="shared" si="10"/>
        <v>1185</v>
      </c>
      <c r="S46" s="160">
        <f t="shared" si="11"/>
        <v>13035</v>
      </c>
      <c r="T46" s="160">
        <f t="shared" si="12"/>
        <v>1303.5</v>
      </c>
      <c r="U46" s="161">
        <f t="shared" si="13"/>
        <v>14338.5</v>
      </c>
      <c r="V46" s="74">
        <v>10770</v>
      </c>
      <c r="W46" s="74">
        <v>10770</v>
      </c>
      <c r="X46" s="471">
        <f t="shared" si="14"/>
        <v>1077</v>
      </c>
      <c r="Y46" s="471">
        <f t="shared" si="15"/>
        <v>11847</v>
      </c>
      <c r="Z46" s="74">
        <v>11850</v>
      </c>
    </row>
    <row r="47" spans="1:26" ht="15" customHeight="1" x14ac:dyDescent="0.25">
      <c r="A47" s="186"/>
      <c r="C47" s="156" t="s">
        <v>216</v>
      </c>
      <c r="D47" s="74"/>
      <c r="E47" s="696" t="s">
        <v>217</v>
      </c>
      <c r="F47" s="697"/>
      <c r="G47" s="698"/>
      <c r="H47" s="157"/>
      <c r="I47" s="158" t="s">
        <v>218</v>
      </c>
      <c r="J47" s="341"/>
      <c r="K47" s="151"/>
      <c r="L47" s="342"/>
      <c r="M47" s="56">
        <f t="shared" si="9"/>
        <v>330</v>
      </c>
      <c r="N47" s="343"/>
      <c r="O47" s="152">
        <f t="shared" si="8"/>
        <v>0</v>
      </c>
      <c r="P47" s="74"/>
      <c r="Q47" s="257"/>
      <c r="R47" s="160">
        <f t="shared" si="10"/>
        <v>33</v>
      </c>
      <c r="S47" s="160">
        <f t="shared" si="11"/>
        <v>363</v>
      </c>
      <c r="T47" s="160">
        <f t="shared" si="12"/>
        <v>36.300000000000004</v>
      </c>
      <c r="U47" s="161">
        <f t="shared" si="13"/>
        <v>399.3</v>
      </c>
      <c r="V47" s="74">
        <v>300</v>
      </c>
      <c r="W47" s="74">
        <v>300</v>
      </c>
      <c r="X47" s="471">
        <f t="shared" si="14"/>
        <v>30</v>
      </c>
      <c r="Y47" s="471">
        <f t="shared" si="15"/>
        <v>330</v>
      </c>
      <c r="Z47" s="74">
        <v>330</v>
      </c>
    </row>
    <row r="48" spans="1:26" x14ac:dyDescent="0.25">
      <c r="A48" s="186"/>
      <c r="C48" s="156" t="s">
        <v>219</v>
      </c>
      <c r="D48" s="74"/>
      <c r="E48" s="696" t="s">
        <v>220</v>
      </c>
      <c r="F48" s="697"/>
      <c r="G48" s="698"/>
      <c r="H48" s="157"/>
      <c r="I48" s="158" t="s">
        <v>221</v>
      </c>
      <c r="J48" s="341"/>
      <c r="K48" s="159"/>
      <c r="L48" s="342"/>
      <c r="M48" s="56">
        <f t="shared" si="9"/>
        <v>65</v>
      </c>
      <c r="N48" s="343"/>
      <c r="O48" s="152">
        <f t="shared" si="8"/>
        <v>0</v>
      </c>
      <c r="P48" s="74"/>
      <c r="Q48" s="257"/>
      <c r="R48" s="160">
        <f t="shared" ref="R48" si="16">M48*0.1</f>
        <v>6.5</v>
      </c>
      <c r="S48" s="160">
        <f t="shared" ref="S48" si="17">R48+M48</f>
        <v>71.5</v>
      </c>
      <c r="T48" s="160">
        <f t="shared" si="12"/>
        <v>7.15</v>
      </c>
      <c r="U48" s="161">
        <f t="shared" ref="U48" si="18">T48+S48</f>
        <v>78.650000000000006</v>
      </c>
      <c r="V48" s="74">
        <v>60</v>
      </c>
      <c r="W48" s="74">
        <v>60</v>
      </c>
      <c r="X48" s="471">
        <f t="shared" si="14"/>
        <v>6</v>
      </c>
      <c r="Y48" s="471">
        <f t="shared" si="15"/>
        <v>66</v>
      </c>
      <c r="Z48" s="74">
        <v>65</v>
      </c>
    </row>
    <row r="49" spans="1:42" s="74" customFormat="1" x14ac:dyDescent="0.25">
      <c r="A49" s="186"/>
      <c r="C49" s="348"/>
      <c r="D49" s="134"/>
      <c r="E49" s="216"/>
      <c r="F49" s="216"/>
      <c r="G49" s="216"/>
      <c r="H49" s="134"/>
      <c r="I49" s="349"/>
      <c r="K49" s="310"/>
      <c r="L49" s="94"/>
      <c r="M49" s="345"/>
      <c r="N49" s="343"/>
      <c r="O49" s="347"/>
      <c r="Q49" s="257"/>
      <c r="R49" s="160"/>
      <c r="S49" s="160"/>
      <c r="T49" s="160"/>
      <c r="U49" s="161"/>
    </row>
    <row r="50" spans="1:42" ht="38.450000000000003" customHeight="1" x14ac:dyDescent="0.25">
      <c r="A50" s="186"/>
      <c r="C50" s="688" t="s">
        <v>608</v>
      </c>
      <c r="D50" s="689"/>
      <c r="E50" s="689"/>
      <c r="F50" s="689"/>
      <c r="G50" s="689"/>
      <c r="H50" s="689"/>
      <c r="I50" s="690"/>
      <c r="J50" s="344"/>
      <c r="K50" s="344"/>
      <c r="L50" s="94"/>
      <c r="M50" s="345"/>
      <c r="N50" s="103"/>
      <c r="P50" s="74"/>
      <c r="Q50" s="257"/>
    </row>
    <row r="51" spans="1:42" ht="15.75" customHeight="1" x14ac:dyDescent="0.2">
      <c r="A51" s="186"/>
      <c r="C51" s="691"/>
      <c r="D51" s="692"/>
      <c r="E51" s="692"/>
      <c r="F51" s="692"/>
      <c r="G51" s="692"/>
      <c r="H51" s="692"/>
      <c r="I51" s="693"/>
      <c r="J51" s="344"/>
      <c r="K51" s="344"/>
      <c r="L51" s="94"/>
      <c r="M51" s="81" t="s">
        <v>63</v>
      </c>
      <c r="N51" s="74"/>
      <c r="O51" s="41">
        <f>SUM(O41:O48)</f>
        <v>0</v>
      </c>
      <c r="P51" s="74"/>
      <c r="Q51" s="257"/>
    </row>
    <row r="52" spans="1:42" ht="15.6" customHeight="1" x14ac:dyDescent="0.2">
      <c r="A52" s="186"/>
      <c r="C52" s="694" t="s">
        <v>165</v>
      </c>
      <c r="D52" s="694"/>
      <c r="E52" s="694"/>
      <c r="F52" s="694"/>
      <c r="G52" s="694"/>
      <c r="H52" s="694"/>
      <c r="I52" s="694"/>
      <c r="J52" s="344"/>
      <c r="K52" s="344"/>
      <c r="L52" s="94"/>
      <c r="M52" s="81" t="s">
        <v>31</v>
      </c>
      <c r="N52" s="74"/>
      <c r="O52" s="41">
        <f>O51*15%</f>
        <v>0</v>
      </c>
      <c r="P52" s="74"/>
      <c r="Q52" s="257"/>
    </row>
    <row r="53" spans="1:42" ht="15.75" customHeight="1" thickBot="1" x14ac:dyDescent="0.25">
      <c r="A53" s="186"/>
      <c r="C53" s="695"/>
      <c r="D53" s="695"/>
      <c r="E53" s="695"/>
      <c r="F53" s="695"/>
      <c r="G53" s="695"/>
      <c r="H53" s="695"/>
      <c r="I53" s="695"/>
      <c r="J53" s="344"/>
      <c r="K53" s="344"/>
      <c r="L53" s="94"/>
      <c r="M53" s="81" t="s">
        <v>64</v>
      </c>
      <c r="N53" s="74"/>
      <c r="O53" s="42">
        <f>O51+O52</f>
        <v>0</v>
      </c>
      <c r="P53" s="74"/>
      <c r="Q53" s="257"/>
    </row>
    <row r="54" spans="1:42" s="74" customFormat="1" ht="15.75" thickTop="1" x14ac:dyDescent="0.25">
      <c r="A54" s="186"/>
      <c r="C54" s="721" t="s">
        <v>65</v>
      </c>
      <c r="D54" s="721"/>
      <c r="E54" s="721"/>
      <c r="F54" s="721"/>
      <c r="G54" s="721"/>
      <c r="H54" s="721"/>
      <c r="I54" s="721"/>
      <c r="J54" s="721"/>
      <c r="K54" s="404"/>
      <c r="L54" s="404"/>
      <c r="M54" s="404"/>
      <c r="N54" s="103"/>
      <c r="O54" s="97"/>
      <c r="Q54" s="257"/>
    </row>
    <row r="55" spans="1:42" s="74" customFormat="1" ht="32.450000000000003" customHeight="1" x14ac:dyDescent="0.25">
      <c r="A55" s="186"/>
      <c r="C55" s="715" t="s">
        <v>375</v>
      </c>
      <c r="D55" s="716"/>
      <c r="E55" s="716"/>
      <c r="F55" s="716"/>
      <c r="G55" s="716"/>
      <c r="H55" s="716"/>
      <c r="I55" s="716"/>
      <c r="J55" s="717"/>
      <c r="K55" s="402"/>
      <c r="L55" s="403"/>
      <c r="M55" s="403"/>
      <c r="N55" s="103"/>
      <c r="O55" s="97"/>
      <c r="Q55" s="257"/>
    </row>
    <row r="56" spans="1:42" s="74" customFormat="1" x14ac:dyDescent="0.25">
      <c r="A56" s="186"/>
      <c r="C56" s="718"/>
      <c r="D56" s="719"/>
      <c r="E56" s="719"/>
      <c r="F56" s="719"/>
      <c r="G56" s="719"/>
      <c r="H56" s="719"/>
      <c r="I56" s="719"/>
      <c r="J56" s="720"/>
      <c r="K56" s="402"/>
      <c r="L56" s="403"/>
      <c r="M56" s="403"/>
      <c r="N56" s="103"/>
      <c r="O56" s="97"/>
      <c r="Q56" s="257"/>
    </row>
    <row r="57" spans="1:42" s="74" customFormat="1" ht="8.1" customHeight="1" x14ac:dyDescent="0.25">
      <c r="A57" s="186"/>
      <c r="K57" s="94"/>
      <c r="L57" s="94"/>
      <c r="M57" s="97"/>
      <c r="N57" s="103"/>
      <c r="O57" s="97"/>
      <c r="Q57" s="257"/>
    </row>
    <row r="58" spans="1:42" s="74" customFormat="1" ht="8.1" customHeight="1" x14ac:dyDescent="0.25">
      <c r="A58" s="186"/>
      <c r="K58" s="94"/>
      <c r="L58" s="94"/>
      <c r="M58" s="97"/>
      <c r="N58" s="103"/>
      <c r="O58" s="97"/>
      <c r="Q58" s="257"/>
    </row>
    <row r="59" spans="1:42" s="29" customFormat="1" ht="20.100000000000001" customHeight="1" x14ac:dyDescent="0.25">
      <c r="A59" s="275"/>
      <c r="C59" s="567" t="str">
        <f>Summary!B62</f>
        <v>SUBMIT COMPLETED ORDER FORMS TO michelle@exposolutions.co.za</v>
      </c>
      <c r="D59" s="567"/>
      <c r="E59" s="567"/>
      <c r="F59" s="567"/>
      <c r="G59" s="567"/>
      <c r="H59" s="567"/>
      <c r="I59" s="567"/>
      <c r="J59" s="567"/>
      <c r="K59" s="567"/>
      <c r="L59" s="567"/>
      <c r="M59" s="567"/>
      <c r="N59" s="567"/>
      <c r="O59" s="567"/>
      <c r="P59" s="84"/>
      <c r="Q59" s="276"/>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row>
    <row r="60" spans="1:42" s="71" customFormat="1" ht="8.1" customHeight="1" x14ac:dyDescent="0.25">
      <c r="A60" s="275"/>
      <c r="M60" s="77"/>
      <c r="Q60" s="276"/>
    </row>
    <row r="61" spans="1:42" s="29" customFormat="1" ht="30" customHeight="1" x14ac:dyDescent="0.25">
      <c r="A61" s="275"/>
      <c r="C61" s="587" t="s">
        <v>607</v>
      </c>
      <c r="D61" s="588"/>
      <c r="E61" s="588"/>
      <c r="F61" s="588"/>
      <c r="G61" s="588"/>
      <c r="H61" s="588"/>
      <c r="I61" s="588"/>
      <c r="J61" s="588"/>
      <c r="K61" s="588"/>
      <c r="L61" s="588"/>
      <c r="M61" s="588"/>
      <c r="N61" s="588"/>
      <c r="O61" s="589"/>
      <c r="P61" s="299"/>
      <c r="Q61" s="276"/>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row>
    <row r="62" spans="1:42" s="71" customFormat="1" ht="8.1" customHeight="1" x14ac:dyDescent="0.25">
      <c r="A62" s="275"/>
      <c r="C62" s="108"/>
      <c r="D62" s="108"/>
      <c r="E62" s="108"/>
      <c r="F62" s="108"/>
      <c r="G62" s="108"/>
      <c r="H62" s="108"/>
      <c r="I62" s="108"/>
      <c r="J62" s="108"/>
      <c r="K62" s="108"/>
      <c r="L62" s="108"/>
      <c r="M62" s="109"/>
      <c r="N62" s="108"/>
      <c r="O62" s="108"/>
      <c r="Q62" s="276"/>
    </row>
    <row r="63" spans="1:42" s="71" customFormat="1" ht="15" customHeight="1" x14ac:dyDescent="0.25">
      <c r="A63" s="275"/>
      <c r="B63" s="110" t="str">
        <f>'T''s &amp; C''s'!B41</f>
        <v>ISAG 2023  I   2-7 JULY 2023   I   CTICC, CAPE TOWN, SOUTH AFRICA</v>
      </c>
      <c r="C63" s="111"/>
      <c r="D63" s="111"/>
      <c r="E63" s="111"/>
      <c r="F63" s="111"/>
      <c r="G63" s="111"/>
      <c r="H63" s="111"/>
      <c r="I63" s="111"/>
      <c r="J63" s="112"/>
      <c r="K63" s="112"/>
      <c r="L63" s="112"/>
      <c r="M63" s="113"/>
      <c r="N63" s="112"/>
      <c r="O63" s="684" t="s">
        <v>222</v>
      </c>
      <c r="P63" s="685"/>
      <c r="Q63" s="276"/>
    </row>
    <row r="64" spans="1:42" s="71" customFormat="1" ht="15" customHeight="1" x14ac:dyDescent="0.5">
      <c r="A64" s="275"/>
      <c r="B64" s="570" t="s">
        <v>35</v>
      </c>
      <c r="C64" s="571"/>
      <c r="D64" s="571"/>
      <c r="E64" s="571"/>
      <c r="F64" s="114"/>
      <c r="G64" s="114"/>
      <c r="H64" s="114"/>
      <c r="I64" s="114"/>
      <c r="J64" s="114"/>
      <c r="K64" s="114"/>
      <c r="L64" s="114"/>
      <c r="M64" s="115"/>
      <c r="N64" s="116"/>
      <c r="O64" s="686"/>
      <c r="P64" s="687"/>
      <c r="Q64" s="276"/>
    </row>
    <row r="65" spans="1:17" s="71" customFormat="1" ht="5.0999999999999996" customHeight="1" thickBot="1" x14ac:dyDescent="0.3">
      <c r="A65" s="335"/>
      <c r="B65" s="336"/>
      <c r="C65" s="336"/>
      <c r="D65" s="336"/>
      <c r="E65" s="336"/>
      <c r="F65" s="336"/>
      <c r="G65" s="336"/>
      <c r="H65" s="336"/>
      <c r="I65" s="336"/>
      <c r="J65" s="287"/>
      <c r="K65" s="287"/>
      <c r="L65" s="287"/>
      <c r="M65" s="288"/>
      <c r="N65" s="287"/>
      <c r="O65" s="287"/>
      <c r="P65" s="287"/>
      <c r="Q65" s="289"/>
    </row>
    <row r="66" spans="1:17" s="74" customFormat="1" x14ac:dyDescent="0.25">
      <c r="K66" s="94"/>
      <c r="L66" s="94"/>
      <c r="M66" s="97"/>
      <c r="N66" s="103"/>
      <c r="O66" s="97"/>
    </row>
    <row r="67" spans="1:17" s="74" customFormat="1" x14ac:dyDescent="0.25">
      <c r="K67" s="94"/>
      <c r="L67" s="94"/>
      <c r="M67" s="97"/>
      <c r="N67" s="103"/>
      <c r="O67" s="97"/>
    </row>
    <row r="68" spans="1:17" s="74" customFormat="1" x14ac:dyDescent="0.25">
      <c r="K68" s="94"/>
      <c r="L68" s="94"/>
      <c r="M68" s="97"/>
      <c r="N68" s="103"/>
      <c r="O68" s="97"/>
    </row>
    <row r="69" spans="1:17" s="74" customFormat="1" x14ac:dyDescent="0.25">
      <c r="K69" s="94"/>
      <c r="L69" s="94"/>
      <c r="M69" s="97"/>
      <c r="N69" s="103"/>
      <c r="O69" s="97"/>
    </row>
    <row r="70" spans="1:17" s="74" customFormat="1" x14ac:dyDescent="0.25">
      <c r="K70" s="94"/>
      <c r="L70" s="94"/>
      <c r="M70" s="97"/>
      <c r="N70" s="103"/>
      <c r="O70" s="97"/>
    </row>
    <row r="71" spans="1:17" s="74" customFormat="1" x14ac:dyDescent="0.25">
      <c r="K71" s="94"/>
      <c r="L71" s="94"/>
      <c r="M71" s="97"/>
      <c r="N71" s="103"/>
      <c r="O71" s="97"/>
    </row>
    <row r="72" spans="1:17" s="74" customFormat="1" x14ac:dyDescent="0.25">
      <c r="K72" s="94"/>
      <c r="L72" s="94"/>
      <c r="M72" s="97"/>
      <c r="N72" s="103"/>
      <c r="O72" s="97"/>
    </row>
    <row r="73" spans="1:17" s="74" customFormat="1" x14ac:dyDescent="0.25">
      <c r="K73" s="94"/>
      <c r="L73" s="94"/>
      <c r="M73" s="97"/>
      <c r="N73" s="103"/>
      <c r="O73" s="97"/>
    </row>
    <row r="74" spans="1:17" s="74" customFormat="1" x14ac:dyDescent="0.25">
      <c r="K74" s="94"/>
      <c r="L74" s="94"/>
      <c r="M74" s="97"/>
      <c r="N74" s="103"/>
      <c r="O74" s="97"/>
    </row>
    <row r="75" spans="1:17" s="74" customFormat="1" x14ac:dyDescent="0.25">
      <c r="K75" s="94"/>
      <c r="L75" s="94"/>
      <c r="M75" s="97"/>
      <c r="N75" s="103"/>
      <c r="O75" s="97"/>
    </row>
    <row r="76" spans="1:17" s="74" customFormat="1" x14ac:dyDescent="0.25">
      <c r="K76" s="94"/>
      <c r="L76" s="94"/>
      <c r="M76" s="97"/>
      <c r="N76" s="103"/>
      <c r="O76" s="97"/>
    </row>
    <row r="77" spans="1:17" s="74" customFormat="1" x14ac:dyDescent="0.25">
      <c r="K77" s="94"/>
      <c r="L77" s="94"/>
      <c r="M77" s="97"/>
      <c r="N77" s="103"/>
      <c r="O77" s="97"/>
    </row>
    <row r="78" spans="1:17" s="74" customFormat="1" x14ac:dyDescent="0.25">
      <c r="K78" s="94"/>
      <c r="L78" s="94"/>
      <c r="M78" s="97"/>
      <c r="N78" s="103"/>
      <c r="O78" s="97"/>
    </row>
    <row r="79" spans="1:17" s="74" customFormat="1" x14ac:dyDescent="0.25">
      <c r="K79" s="94"/>
      <c r="L79" s="94"/>
      <c r="M79" s="97"/>
      <c r="N79" s="103"/>
      <c r="O79" s="97"/>
    </row>
    <row r="80" spans="1:17" s="74" customFormat="1" x14ac:dyDescent="0.25">
      <c r="K80" s="94"/>
      <c r="L80" s="94"/>
      <c r="M80" s="97"/>
      <c r="N80" s="103"/>
      <c r="O80" s="97"/>
    </row>
    <row r="81" spans="11:15" s="74" customFormat="1" x14ac:dyDescent="0.25">
      <c r="K81" s="94"/>
      <c r="L81" s="94"/>
      <c r="M81" s="97"/>
      <c r="N81" s="103"/>
      <c r="O81" s="97"/>
    </row>
    <row r="82" spans="11:15" s="74" customFormat="1" x14ac:dyDescent="0.25">
      <c r="K82" s="94"/>
      <c r="L82" s="94"/>
      <c r="M82" s="97"/>
      <c r="N82" s="103"/>
      <c r="O82" s="97"/>
    </row>
    <row r="83" spans="11:15" s="74" customFormat="1" x14ac:dyDescent="0.25">
      <c r="K83" s="94"/>
      <c r="L83" s="94"/>
      <c r="M83" s="97"/>
      <c r="N83" s="103"/>
      <c r="O83" s="97"/>
    </row>
    <row r="84" spans="11:15" s="74" customFormat="1" x14ac:dyDescent="0.25">
      <c r="K84" s="94"/>
      <c r="L84" s="94"/>
      <c r="M84" s="97"/>
      <c r="N84" s="103"/>
      <c r="O84" s="97"/>
    </row>
    <row r="85" spans="11:15" s="74" customFormat="1" x14ac:dyDescent="0.25">
      <c r="K85" s="94"/>
      <c r="L85" s="94"/>
      <c r="M85" s="97"/>
      <c r="N85" s="103"/>
      <c r="O85" s="97"/>
    </row>
    <row r="86" spans="11:15" s="74" customFormat="1" x14ac:dyDescent="0.25">
      <c r="K86" s="94"/>
      <c r="L86" s="94"/>
      <c r="M86" s="97"/>
      <c r="N86" s="103"/>
      <c r="O86" s="97"/>
    </row>
    <row r="87" spans="11:15" s="74" customFormat="1" x14ac:dyDescent="0.25">
      <c r="K87" s="94"/>
      <c r="L87" s="94"/>
      <c r="M87" s="97"/>
      <c r="N87" s="103"/>
      <c r="O87" s="97"/>
    </row>
    <row r="88" spans="11:15" s="74" customFormat="1" x14ac:dyDescent="0.25">
      <c r="K88" s="94"/>
      <c r="L88" s="94"/>
      <c r="M88" s="97"/>
      <c r="N88" s="103"/>
      <c r="O88" s="97"/>
    </row>
    <row r="89" spans="11:15" s="74" customFormat="1" x14ac:dyDescent="0.25">
      <c r="K89" s="94"/>
      <c r="L89" s="94"/>
      <c r="M89" s="97"/>
      <c r="N89" s="103"/>
      <c r="O89" s="97"/>
    </row>
    <row r="90" spans="11:15" s="74" customFormat="1" x14ac:dyDescent="0.25">
      <c r="K90" s="94"/>
      <c r="L90" s="94"/>
      <c r="M90" s="97"/>
      <c r="N90" s="103"/>
      <c r="O90" s="97"/>
    </row>
    <row r="91" spans="11:15" s="74" customFormat="1" x14ac:dyDescent="0.25">
      <c r="K91" s="94"/>
      <c r="L91" s="94"/>
      <c r="M91" s="97"/>
      <c r="N91" s="103"/>
      <c r="O91" s="97"/>
    </row>
    <row r="92" spans="11:15" s="74" customFormat="1" x14ac:dyDescent="0.25">
      <c r="K92" s="94"/>
      <c r="L92" s="94"/>
      <c r="M92" s="97"/>
      <c r="N92" s="103"/>
      <c r="O92" s="97"/>
    </row>
    <row r="93" spans="11:15" s="74" customFormat="1" x14ac:dyDescent="0.25">
      <c r="K93" s="94"/>
      <c r="L93" s="94"/>
      <c r="M93" s="97"/>
      <c r="N93" s="103"/>
      <c r="O93" s="97"/>
    </row>
    <row r="94" spans="11:15" s="74" customFormat="1" x14ac:dyDescent="0.25">
      <c r="K94" s="94"/>
      <c r="L94" s="94"/>
      <c r="M94" s="97"/>
      <c r="N94" s="103"/>
      <c r="O94" s="97"/>
    </row>
    <row r="95" spans="11:15" s="74" customFormat="1" x14ac:dyDescent="0.25">
      <c r="K95" s="94"/>
      <c r="L95" s="94"/>
      <c r="M95" s="97"/>
      <c r="N95" s="103"/>
      <c r="O95" s="97"/>
    </row>
    <row r="96" spans="11:15" s="74" customFormat="1" x14ac:dyDescent="0.25">
      <c r="K96" s="94"/>
      <c r="L96" s="94"/>
      <c r="M96" s="97"/>
      <c r="N96" s="103"/>
      <c r="O96" s="97"/>
    </row>
    <row r="97" spans="11:15" s="74" customFormat="1" x14ac:dyDescent="0.25">
      <c r="K97" s="94"/>
      <c r="L97" s="94"/>
      <c r="M97" s="97"/>
      <c r="N97" s="103"/>
      <c r="O97" s="97"/>
    </row>
    <row r="98" spans="11:15" s="74" customFormat="1" x14ac:dyDescent="0.25">
      <c r="K98" s="94"/>
      <c r="L98" s="94"/>
      <c r="M98" s="97"/>
      <c r="N98" s="103"/>
      <c r="O98" s="97"/>
    </row>
    <row r="99" spans="11:15" s="74" customFormat="1" x14ac:dyDescent="0.25">
      <c r="K99" s="94"/>
      <c r="L99" s="94"/>
      <c r="M99" s="97"/>
      <c r="N99" s="103"/>
      <c r="O99" s="97"/>
    </row>
    <row r="100" spans="11:15" s="74" customFormat="1" x14ac:dyDescent="0.25">
      <c r="K100" s="94"/>
      <c r="L100" s="94"/>
      <c r="M100" s="97"/>
      <c r="N100" s="103"/>
      <c r="O100" s="97"/>
    </row>
    <row r="101" spans="11:15" s="74" customFormat="1" x14ac:dyDescent="0.25">
      <c r="K101" s="94"/>
      <c r="L101" s="94"/>
      <c r="M101" s="97"/>
      <c r="N101" s="103"/>
      <c r="O101" s="97"/>
    </row>
    <row r="102" spans="11:15" s="74" customFormat="1" x14ac:dyDescent="0.25">
      <c r="K102" s="94"/>
      <c r="L102" s="94"/>
      <c r="M102" s="97"/>
      <c r="N102" s="103"/>
      <c r="O102" s="97"/>
    </row>
    <row r="103" spans="11:15" s="74" customFormat="1" x14ac:dyDescent="0.25">
      <c r="K103" s="94"/>
      <c r="L103" s="94"/>
      <c r="M103" s="97"/>
      <c r="N103" s="103"/>
      <c r="O103" s="97"/>
    </row>
    <row r="104" spans="11:15" s="74" customFormat="1" x14ac:dyDescent="0.25">
      <c r="K104" s="94"/>
      <c r="L104" s="94"/>
      <c r="M104" s="97"/>
      <c r="N104" s="103"/>
      <c r="O104" s="97"/>
    </row>
    <row r="105" spans="11:15" s="74" customFormat="1" x14ac:dyDescent="0.25">
      <c r="K105" s="94"/>
      <c r="L105" s="94"/>
      <c r="M105" s="97"/>
      <c r="N105" s="103"/>
      <c r="O105" s="97"/>
    </row>
    <row r="106" spans="11:15" s="74" customFormat="1" x14ac:dyDescent="0.25">
      <c r="K106" s="94"/>
      <c r="L106" s="94"/>
      <c r="M106" s="97"/>
      <c r="N106" s="103"/>
      <c r="O106" s="97"/>
    </row>
    <row r="107" spans="11:15" s="74" customFormat="1" x14ac:dyDescent="0.25">
      <c r="K107" s="94"/>
      <c r="L107" s="94"/>
      <c r="M107" s="97"/>
      <c r="N107" s="103"/>
      <c r="O107" s="97"/>
    </row>
    <row r="108" spans="11:15" s="74" customFormat="1" x14ac:dyDescent="0.25">
      <c r="K108" s="94"/>
      <c r="L108" s="94"/>
      <c r="M108" s="97"/>
      <c r="N108" s="103"/>
      <c r="O108" s="97"/>
    </row>
    <row r="109" spans="11:15" s="74" customFormat="1" x14ac:dyDescent="0.25">
      <c r="K109" s="94"/>
      <c r="L109" s="94"/>
      <c r="M109" s="97"/>
      <c r="N109" s="103"/>
      <c r="O109" s="97"/>
    </row>
    <row r="110" spans="11:15" s="74" customFormat="1" x14ac:dyDescent="0.25">
      <c r="K110" s="94"/>
      <c r="L110" s="94"/>
      <c r="M110" s="97"/>
      <c r="N110" s="103"/>
      <c r="O110" s="97"/>
    </row>
    <row r="111" spans="11:15" s="74" customFormat="1" x14ac:dyDescent="0.25">
      <c r="K111" s="94"/>
      <c r="L111" s="94"/>
      <c r="M111" s="97"/>
      <c r="N111" s="103"/>
      <c r="O111" s="97"/>
    </row>
    <row r="112" spans="11:15" s="74" customFormat="1" x14ac:dyDescent="0.25">
      <c r="K112" s="94"/>
      <c r="L112" s="94"/>
      <c r="M112" s="97"/>
      <c r="N112" s="103"/>
      <c r="O112" s="97"/>
    </row>
    <row r="113" spans="11:15" s="74" customFormat="1" x14ac:dyDescent="0.25">
      <c r="K113" s="94"/>
      <c r="L113" s="94"/>
      <c r="M113" s="97"/>
      <c r="N113" s="103"/>
      <c r="O113" s="97"/>
    </row>
    <row r="114" spans="11:15" s="74" customFormat="1" x14ac:dyDescent="0.25">
      <c r="K114" s="94"/>
      <c r="L114" s="94"/>
      <c r="M114" s="97"/>
      <c r="N114" s="103"/>
      <c r="O114" s="97"/>
    </row>
    <row r="115" spans="11:15" s="74" customFormat="1" x14ac:dyDescent="0.25">
      <c r="K115" s="94"/>
      <c r="L115" s="94"/>
      <c r="M115" s="97"/>
      <c r="N115" s="103"/>
      <c r="O115" s="97"/>
    </row>
    <row r="116" spans="11:15" s="74" customFormat="1" x14ac:dyDescent="0.25">
      <c r="K116" s="94"/>
      <c r="L116" s="94"/>
      <c r="M116" s="97"/>
      <c r="N116" s="103"/>
      <c r="O116" s="97"/>
    </row>
    <row r="117" spans="11:15" s="74" customFormat="1" x14ac:dyDescent="0.25">
      <c r="K117" s="94"/>
      <c r="L117" s="94"/>
      <c r="M117" s="97"/>
      <c r="N117" s="103"/>
      <c r="O117" s="97"/>
    </row>
    <row r="118" spans="11:15" s="74" customFormat="1" x14ac:dyDescent="0.25">
      <c r="K118" s="94"/>
      <c r="L118" s="94"/>
      <c r="M118" s="97"/>
      <c r="N118" s="103"/>
      <c r="O118" s="97"/>
    </row>
    <row r="119" spans="11:15" s="74" customFormat="1" x14ac:dyDescent="0.25">
      <c r="K119" s="94"/>
      <c r="L119" s="94"/>
      <c r="M119" s="97"/>
      <c r="N119" s="103"/>
      <c r="O119" s="97"/>
    </row>
    <row r="120" spans="11:15" s="74" customFormat="1" x14ac:dyDescent="0.25">
      <c r="K120" s="94"/>
      <c r="L120" s="94"/>
      <c r="M120" s="97"/>
      <c r="N120" s="103"/>
      <c r="O120" s="97"/>
    </row>
    <row r="121" spans="11:15" s="74" customFormat="1" x14ac:dyDescent="0.25">
      <c r="K121" s="94"/>
      <c r="L121" s="94"/>
      <c r="M121" s="97"/>
      <c r="N121" s="103"/>
      <c r="O121" s="97"/>
    </row>
    <row r="122" spans="11:15" s="74" customFormat="1" x14ac:dyDescent="0.25">
      <c r="K122" s="94"/>
      <c r="L122" s="94"/>
      <c r="M122" s="97"/>
      <c r="N122" s="103"/>
      <c r="O122" s="97"/>
    </row>
    <row r="123" spans="11:15" s="74" customFormat="1" x14ac:dyDescent="0.25">
      <c r="K123" s="94"/>
      <c r="L123" s="94"/>
      <c r="M123" s="97"/>
      <c r="N123" s="103"/>
      <c r="O123" s="97"/>
    </row>
    <row r="124" spans="11:15" s="74" customFormat="1" x14ac:dyDescent="0.25">
      <c r="K124" s="94"/>
      <c r="L124" s="94"/>
      <c r="M124" s="97"/>
      <c r="N124" s="103"/>
      <c r="O124" s="97"/>
    </row>
    <row r="125" spans="11:15" s="74" customFormat="1" x14ac:dyDescent="0.25">
      <c r="K125" s="94"/>
      <c r="L125" s="94"/>
      <c r="M125" s="97"/>
      <c r="N125" s="103"/>
      <c r="O125" s="97"/>
    </row>
    <row r="126" spans="11:15" s="74" customFormat="1" x14ac:dyDescent="0.25">
      <c r="K126" s="94"/>
      <c r="L126" s="94"/>
      <c r="M126" s="97"/>
      <c r="N126" s="103"/>
      <c r="O126" s="97"/>
    </row>
    <row r="127" spans="11:15" s="74" customFormat="1" x14ac:dyDescent="0.25">
      <c r="K127" s="94"/>
      <c r="L127" s="94"/>
      <c r="M127" s="97"/>
      <c r="N127" s="103"/>
      <c r="O127" s="97"/>
    </row>
    <row r="128" spans="11:15" s="74" customFormat="1" x14ac:dyDescent="0.25">
      <c r="K128" s="94"/>
      <c r="L128" s="94"/>
      <c r="M128" s="97"/>
      <c r="N128" s="103"/>
      <c r="O128" s="97"/>
    </row>
    <row r="129" spans="11:15" s="74" customFormat="1" x14ac:dyDescent="0.25">
      <c r="K129" s="94"/>
      <c r="L129" s="94"/>
      <c r="M129" s="97"/>
      <c r="N129" s="103"/>
      <c r="O129" s="97"/>
    </row>
    <row r="130" spans="11:15" s="74" customFormat="1" x14ac:dyDescent="0.25">
      <c r="K130" s="94"/>
      <c r="L130" s="94"/>
      <c r="M130" s="97"/>
      <c r="N130" s="103"/>
      <c r="O130" s="97"/>
    </row>
    <row r="131" spans="11:15" s="74" customFormat="1" x14ac:dyDescent="0.25">
      <c r="K131" s="94"/>
      <c r="L131" s="94"/>
      <c r="M131" s="97"/>
      <c r="N131" s="103"/>
      <c r="O131" s="97"/>
    </row>
    <row r="132" spans="11:15" s="74" customFormat="1" x14ac:dyDescent="0.25">
      <c r="K132" s="94"/>
      <c r="L132" s="94"/>
      <c r="M132" s="97"/>
      <c r="N132" s="103"/>
      <c r="O132" s="97"/>
    </row>
    <row r="133" spans="11:15" s="74" customFormat="1" x14ac:dyDescent="0.25">
      <c r="K133" s="94"/>
      <c r="L133" s="94"/>
      <c r="M133" s="97"/>
      <c r="N133" s="103"/>
      <c r="O133" s="97"/>
    </row>
    <row r="134" spans="11:15" s="74" customFormat="1" x14ac:dyDescent="0.25">
      <c r="K134" s="94"/>
      <c r="L134" s="94"/>
      <c r="M134" s="97"/>
      <c r="N134" s="103"/>
      <c r="O134" s="97"/>
    </row>
    <row r="135" spans="11:15" s="74" customFormat="1" x14ac:dyDescent="0.25">
      <c r="K135" s="94"/>
      <c r="L135" s="94"/>
      <c r="M135" s="97"/>
      <c r="N135" s="103"/>
      <c r="O135" s="97"/>
    </row>
    <row r="136" spans="11:15" s="74" customFormat="1" x14ac:dyDescent="0.25">
      <c r="K136" s="94"/>
      <c r="L136" s="94"/>
      <c r="M136" s="97"/>
      <c r="N136" s="103"/>
      <c r="O136" s="97"/>
    </row>
    <row r="137" spans="11:15" s="74" customFormat="1" x14ac:dyDescent="0.25">
      <c r="K137" s="94"/>
      <c r="L137" s="94"/>
      <c r="M137" s="97"/>
      <c r="N137" s="103"/>
      <c r="O137" s="97"/>
    </row>
    <row r="138" spans="11:15" s="74" customFormat="1" x14ac:dyDescent="0.25">
      <c r="K138" s="94"/>
      <c r="L138" s="94"/>
      <c r="M138" s="97"/>
      <c r="N138" s="103"/>
      <c r="O138" s="97"/>
    </row>
    <row r="139" spans="11:15" s="74" customFormat="1" x14ac:dyDescent="0.25">
      <c r="K139" s="94"/>
      <c r="L139" s="94"/>
      <c r="M139" s="97"/>
      <c r="N139" s="103"/>
      <c r="O139" s="97"/>
    </row>
    <row r="140" spans="11:15" s="74" customFormat="1" x14ac:dyDescent="0.25">
      <c r="K140" s="94"/>
      <c r="L140" s="94"/>
      <c r="M140" s="97"/>
      <c r="N140" s="103"/>
      <c r="O140" s="97"/>
    </row>
    <row r="141" spans="11:15" s="74" customFormat="1" x14ac:dyDescent="0.25">
      <c r="K141" s="94"/>
      <c r="L141" s="94"/>
      <c r="M141" s="97"/>
      <c r="N141" s="103"/>
      <c r="O141" s="97"/>
    </row>
    <row r="142" spans="11:15" s="74" customFormat="1" x14ac:dyDescent="0.25">
      <c r="K142" s="94"/>
      <c r="L142" s="94"/>
      <c r="M142" s="97"/>
      <c r="N142" s="103"/>
      <c r="O142" s="97"/>
    </row>
    <row r="143" spans="11:15" s="74" customFormat="1" x14ac:dyDescent="0.25">
      <c r="K143" s="94"/>
      <c r="L143" s="94"/>
      <c r="M143" s="97"/>
      <c r="N143" s="103"/>
      <c r="O143" s="97"/>
    </row>
    <row r="144" spans="11:15" s="74" customFormat="1" x14ac:dyDescent="0.25">
      <c r="K144" s="94"/>
      <c r="L144" s="94"/>
      <c r="M144" s="97"/>
      <c r="N144" s="103"/>
      <c r="O144" s="97"/>
    </row>
    <row r="145" spans="11:15" s="74" customFormat="1" x14ac:dyDescent="0.25">
      <c r="K145" s="94"/>
      <c r="L145" s="94"/>
      <c r="M145" s="97"/>
      <c r="N145" s="103"/>
      <c r="O145" s="97"/>
    </row>
    <row r="146" spans="11:15" s="74" customFormat="1" x14ac:dyDescent="0.25">
      <c r="K146" s="94"/>
      <c r="L146" s="94"/>
      <c r="M146" s="97"/>
      <c r="N146" s="103"/>
      <c r="O146" s="97"/>
    </row>
    <row r="147" spans="11:15" s="74" customFormat="1" x14ac:dyDescent="0.25">
      <c r="K147" s="94"/>
      <c r="L147" s="94"/>
      <c r="M147" s="97"/>
      <c r="N147" s="103"/>
      <c r="O147" s="97"/>
    </row>
    <row r="148" spans="11:15" s="74" customFormat="1" x14ac:dyDescent="0.25">
      <c r="K148" s="94"/>
      <c r="L148" s="94"/>
      <c r="M148" s="97"/>
      <c r="N148" s="103"/>
      <c r="O148" s="97"/>
    </row>
    <row r="149" spans="11:15" s="74" customFormat="1" x14ac:dyDescent="0.25">
      <c r="K149" s="94"/>
      <c r="L149" s="94"/>
      <c r="M149" s="97"/>
      <c r="N149" s="103"/>
      <c r="O149" s="97"/>
    </row>
    <row r="150" spans="11:15" s="74" customFormat="1" x14ac:dyDescent="0.25">
      <c r="K150" s="94"/>
      <c r="L150" s="94"/>
      <c r="M150" s="97"/>
      <c r="N150" s="103"/>
      <c r="O150" s="97"/>
    </row>
    <row r="151" spans="11:15" s="74" customFormat="1" x14ac:dyDescent="0.25">
      <c r="K151" s="94"/>
      <c r="L151" s="94"/>
      <c r="M151" s="97"/>
      <c r="N151" s="103"/>
      <c r="O151" s="97"/>
    </row>
    <row r="152" spans="11:15" s="74" customFormat="1" x14ac:dyDescent="0.25">
      <c r="K152" s="94"/>
      <c r="L152" s="94"/>
      <c r="M152" s="97"/>
      <c r="N152" s="103"/>
      <c r="O152" s="97"/>
    </row>
    <row r="153" spans="11:15" s="74" customFormat="1" x14ac:dyDescent="0.25">
      <c r="K153" s="94"/>
      <c r="L153" s="94"/>
      <c r="M153" s="97"/>
      <c r="N153" s="103"/>
      <c r="O153" s="97"/>
    </row>
    <row r="154" spans="11:15" s="74" customFormat="1" x14ac:dyDescent="0.25">
      <c r="K154" s="94"/>
      <c r="L154" s="94"/>
      <c r="M154" s="97"/>
      <c r="N154" s="103"/>
      <c r="O154" s="97"/>
    </row>
    <row r="155" spans="11:15" s="74" customFormat="1" x14ac:dyDescent="0.25">
      <c r="K155" s="94"/>
      <c r="L155" s="94"/>
      <c r="M155" s="97"/>
      <c r="N155" s="103"/>
      <c r="O155" s="97"/>
    </row>
    <row r="156" spans="11:15" s="74" customFormat="1" x14ac:dyDescent="0.25">
      <c r="K156" s="94"/>
      <c r="L156" s="94"/>
      <c r="M156" s="97"/>
      <c r="N156" s="103"/>
      <c r="O156" s="97"/>
    </row>
    <row r="157" spans="11:15" s="74" customFormat="1" x14ac:dyDescent="0.25">
      <c r="K157" s="94"/>
      <c r="L157" s="94"/>
      <c r="M157" s="97"/>
      <c r="N157" s="103"/>
      <c r="O157" s="97"/>
    </row>
    <row r="158" spans="11:15" s="74" customFormat="1" x14ac:dyDescent="0.25">
      <c r="K158" s="94"/>
      <c r="L158" s="94"/>
      <c r="M158" s="97"/>
      <c r="N158" s="103"/>
      <c r="O158" s="97"/>
    </row>
    <row r="159" spans="11:15" s="74" customFormat="1" x14ac:dyDescent="0.25">
      <c r="K159" s="94"/>
      <c r="L159" s="94"/>
      <c r="M159" s="97"/>
      <c r="N159" s="103"/>
      <c r="O159" s="97"/>
    </row>
    <row r="160" spans="11:15" s="74" customFormat="1" x14ac:dyDescent="0.25">
      <c r="K160" s="94"/>
      <c r="L160" s="94"/>
      <c r="M160" s="97"/>
      <c r="N160" s="103"/>
      <c r="O160" s="97"/>
    </row>
    <row r="161" spans="11:15" s="74" customFormat="1" x14ac:dyDescent="0.25">
      <c r="K161" s="94"/>
      <c r="L161" s="94"/>
      <c r="M161" s="97"/>
      <c r="N161" s="103"/>
      <c r="O161" s="97"/>
    </row>
    <row r="162" spans="11:15" s="74" customFormat="1" x14ac:dyDescent="0.25">
      <c r="K162" s="94"/>
      <c r="L162" s="94"/>
      <c r="M162" s="97"/>
      <c r="N162" s="103"/>
      <c r="O162" s="97"/>
    </row>
    <row r="163" spans="11:15" s="74" customFormat="1" x14ac:dyDescent="0.25">
      <c r="K163" s="94"/>
      <c r="L163" s="94"/>
      <c r="M163" s="97"/>
      <c r="N163" s="103"/>
      <c r="O163" s="97"/>
    </row>
    <row r="164" spans="11:15" s="74" customFormat="1" x14ac:dyDescent="0.25">
      <c r="K164" s="94"/>
      <c r="L164" s="94"/>
      <c r="M164" s="97"/>
      <c r="N164" s="103"/>
      <c r="O164" s="97"/>
    </row>
    <row r="165" spans="11:15" s="74" customFormat="1" x14ac:dyDescent="0.25">
      <c r="K165" s="94"/>
      <c r="L165" s="94"/>
      <c r="M165" s="97"/>
      <c r="N165" s="103"/>
      <c r="O165" s="97"/>
    </row>
    <row r="166" spans="11:15" s="74" customFormat="1" x14ac:dyDescent="0.25">
      <c r="K166" s="94"/>
      <c r="L166" s="94"/>
      <c r="M166" s="97"/>
      <c r="N166" s="103"/>
      <c r="O166" s="97"/>
    </row>
    <row r="167" spans="11:15" s="74" customFormat="1" x14ac:dyDescent="0.25">
      <c r="K167" s="94"/>
      <c r="L167" s="94"/>
      <c r="M167" s="97"/>
      <c r="N167" s="103"/>
      <c r="O167" s="97"/>
    </row>
    <row r="168" spans="11:15" s="74" customFormat="1" x14ac:dyDescent="0.25">
      <c r="K168" s="94"/>
      <c r="L168" s="94"/>
      <c r="M168" s="97"/>
      <c r="N168" s="103"/>
      <c r="O168" s="97"/>
    </row>
    <row r="169" spans="11:15" s="74" customFormat="1" x14ac:dyDescent="0.25">
      <c r="K169" s="94"/>
      <c r="L169" s="94"/>
      <c r="M169" s="97"/>
      <c r="N169" s="103"/>
      <c r="O169" s="97"/>
    </row>
    <row r="170" spans="11:15" s="74" customFormat="1" x14ac:dyDescent="0.25">
      <c r="K170" s="94"/>
      <c r="L170" s="94"/>
      <c r="M170" s="97"/>
      <c r="N170" s="103"/>
      <c r="O170" s="97"/>
    </row>
    <row r="171" spans="11:15" s="74" customFormat="1" x14ac:dyDescent="0.25">
      <c r="K171" s="94"/>
      <c r="L171" s="94"/>
      <c r="M171" s="97"/>
      <c r="N171" s="103"/>
      <c r="O171" s="97"/>
    </row>
    <row r="172" spans="11:15" s="74" customFormat="1" x14ac:dyDescent="0.25">
      <c r="K172" s="94"/>
      <c r="L172" s="94"/>
      <c r="M172" s="97"/>
      <c r="N172" s="103"/>
      <c r="O172" s="97"/>
    </row>
    <row r="173" spans="11:15" s="74" customFormat="1" x14ac:dyDescent="0.25">
      <c r="K173" s="94"/>
      <c r="L173" s="94"/>
      <c r="M173" s="97"/>
      <c r="N173" s="103"/>
      <c r="O173" s="97"/>
    </row>
    <row r="174" spans="11:15" s="74" customFormat="1" x14ac:dyDescent="0.25">
      <c r="K174" s="94"/>
      <c r="L174" s="94"/>
      <c r="M174" s="97"/>
      <c r="N174" s="103"/>
      <c r="O174" s="97"/>
    </row>
    <row r="175" spans="11:15" s="74" customFormat="1" x14ac:dyDescent="0.25">
      <c r="K175" s="94"/>
      <c r="L175" s="94"/>
      <c r="M175" s="97"/>
      <c r="N175" s="103"/>
      <c r="O175" s="97"/>
    </row>
    <row r="176" spans="11:15" s="74" customFormat="1" x14ac:dyDescent="0.25">
      <c r="K176" s="94"/>
      <c r="L176" s="94"/>
      <c r="M176" s="97"/>
      <c r="N176" s="103"/>
      <c r="O176" s="97"/>
    </row>
    <row r="177" spans="11:15" s="74" customFormat="1" x14ac:dyDescent="0.25">
      <c r="K177" s="94"/>
      <c r="L177" s="94"/>
      <c r="M177" s="97"/>
      <c r="N177" s="103"/>
      <c r="O177" s="97"/>
    </row>
  </sheetData>
  <sheetProtection algorithmName="SHA-512" hashValue="OiDTg/wuJzbsErPBy9bEP2LniosvArU1rx+XmCs61YBXon3KVuRh3X4IOkdjux8OxnrqL1UllYWLsMQJQxH3jA==" saltValue="et+wpJEZHDiCfURL0Hi1EQ==" spinCount="100000" sheet="1" objects="1" scenarios="1"/>
  <protectedRanges>
    <protectedRange sqref="C61" name="Deadline Date"/>
    <protectedRange sqref="H2 O3:O6" name="Show Logo_3"/>
  </protectedRanges>
  <mergeCells count="39">
    <mergeCell ref="C55:J56"/>
    <mergeCell ref="C54:J54"/>
    <mergeCell ref="C59:O59"/>
    <mergeCell ref="C61:O61"/>
    <mergeCell ref="K8:O8"/>
    <mergeCell ref="E11:O11"/>
    <mergeCell ref="C13:O13"/>
    <mergeCell ref="C14:O14"/>
    <mergeCell ref="C16:O16"/>
    <mergeCell ref="C17:O17"/>
    <mergeCell ref="C19:O19"/>
    <mergeCell ref="C20:O20"/>
    <mergeCell ref="C22:O22"/>
    <mergeCell ref="E24:G24"/>
    <mergeCell ref="E25:G25"/>
    <mergeCell ref="E26:G26"/>
    <mergeCell ref="E43:G43"/>
    <mergeCell ref="C33:I34"/>
    <mergeCell ref="C35:I36"/>
    <mergeCell ref="E28:G28"/>
    <mergeCell ref="E29:G29"/>
    <mergeCell ref="E30:G30"/>
    <mergeCell ref="E31:G31"/>
    <mergeCell ref="B2:F6"/>
    <mergeCell ref="H2:P6"/>
    <mergeCell ref="O63:P64"/>
    <mergeCell ref="B64:E64"/>
    <mergeCell ref="C50:I51"/>
    <mergeCell ref="C52:I53"/>
    <mergeCell ref="E44:G44"/>
    <mergeCell ref="E45:G45"/>
    <mergeCell ref="E46:G46"/>
    <mergeCell ref="E47:G47"/>
    <mergeCell ref="E48:G48"/>
    <mergeCell ref="C38:O38"/>
    <mergeCell ref="E40:G40"/>
    <mergeCell ref="E41:G41"/>
    <mergeCell ref="E27:G27"/>
    <mergeCell ref="E42:G42"/>
  </mergeCells>
  <printOptions horizontalCentered="1"/>
  <pageMargins left="0.23622047244094491" right="0.23622047244094491" top="0.23622047244094491" bottom="0.23622047244094491" header="0.31496062992125984" footer="0.31496062992125984"/>
  <pageSetup paperSize="9" scale="6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39F1-169B-4755-A6B4-03E8643B2BC4}">
  <sheetPr>
    <tabColor rgb="FF002060"/>
  </sheetPr>
  <dimension ref="A1:Q100"/>
  <sheetViews>
    <sheetView view="pageBreakPreview" zoomScale="90" zoomScaleNormal="100" zoomScaleSheetLayoutView="90" workbookViewId="0">
      <selection activeCell="S20" sqref="S20"/>
    </sheetView>
  </sheetViews>
  <sheetFormatPr defaultColWidth="9.140625" defaultRowHeight="15" x14ac:dyDescent="0.25"/>
  <cols>
    <col min="1" max="17" width="9.140625" style="137"/>
  </cols>
  <sheetData>
    <row r="1" spans="1:12" x14ac:dyDescent="0.25">
      <c r="A1" s="683"/>
      <c r="B1" s="683"/>
      <c r="C1" s="683"/>
      <c r="D1" s="683"/>
      <c r="E1" s="683"/>
      <c r="F1" s="683"/>
      <c r="G1" s="683"/>
      <c r="H1" s="683"/>
      <c r="I1" s="683"/>
      <c r="J1" s="683"/>
      <c r="K1" s="683"/>
      <c r="L1" s="683"/>
    </row>
    <row r="2" spans="1:12" x14ac:dyDescent="0.25">
      <c r="A2" s="683"/>
      <c r="B2" s="683"/>
      <c r="C2" s="683"/>
      <c r="D2" s="683"/>
      <c r="E2" s="683"/>
      <c r="F2" s="683"/>
      <c r="G2" s="683"/>
      <c r="H2" s="683"/>
      <c r="I2" s="683"/>
      <c r="J2" s="683"/>
      <c r="K2" s="683"/>
      <c r="L2" s="683"/>
    </row>
    <row r="3" spans="1:12" x14ac:dyDescent="0.25">
      <c r="A3" s="683"/>
      <c r="B3" s="683"/>
      <c r="C3" s="683"/>
      <c r="D3" s="683"/>
      <c r="E3" s="683"/>
      <c r="F3" s="683"/>
      <c r="G3" s="683"/>
      <c r="H3" s="683"/>
      <c r="I3" s="683"/>
      <c r="J3" s="683"/>
      <c r="K3" s="683"/>
      <c r="L3" s="683"/>
    </row>
    <row r="4" spans="1:12" x14ac:dyDescent="0.25">
      <c r="A4" s="683"/>
      <c r="B4" s="683"/>
      <c r="C4" s="683"/>
      <c r="D4" s="683"/>
      <c r="E4" s="683"/>
      <c r="F4" s="683"/>
      <c r="G4" s="683"/>
      <c r="H4" s="683"/>
      <c r="I4" s="683"/>
      <c r="J4" s="683"/>
      <c r="K4" s="683"/>
      <c r="L4" s="683"/>
    </row>
    <row r="5" spans="1:12" x14ac:dyDescent="0.25">
      <c r="A5" s="683"/>
      <c r="B5" s="683"/>
      <c r="C5" s="683"/>
      <c r="D5" s="683"/>
      <c r="E5" s="683"/>
      <c r="F5" s="683"/>
      <c r="G5" s="683"/>
      <c r="H5" s="683"/>
      <c r="I5" s="683"/>
      <c r="J5" s="683"/>
      <c r="K5" s="683"/>
      <c r="L5" s="683"/>
    </row>
    <row r="6" spans="1:12" x14ac:dyDescent="0.25">
      <c r="A6" s="683"/>
      <c r="B6" s="683"/>
      <c r="C6" s="683"/>
      <c r="D6" s="683"/>
      <c r="E6" s="683"/>
      <c r="F6" s="683"/>
      <c r="G6" s="683"/>
      <c r="H6" s="683"/>
      <c r="I6" s="683"/>
      <c r="J6" s="683"/>
      <c r="K6" s="683"/>
      <c r="L6" s="683"/>
    </row>
    <row r="7" spans="1:12" x14ac:dyDescent="0.25">
      <c r="A7" s="683"/>
      <c r="B7" s="683"/>
      <c r="C7" s="683"/>
      <c r="D7" s="683"/>
      <c r="E7" s="683"/>
      <c r="F7" s="683"/>
      <c r="G7" s="683"/>
      <c r="H7" s="683"/>
      <c r="I7" s="683"/>
      <c r="J7" s="683"/>
      <c r="K7" s="683"/>
      <c r="L7" s="683"/>
    </row>
    <row r="8" spans="1:12" x14ac:dyDescent="0.25">
      <c r="A8" s="683"/>
      <c r="B8" s="683"/>
      <c r="C8" s="683"/>
      <c r="D8" s="683"/>
      <c r="E8" s="683"/>
      <c r="F8" s="683"/>
      <c r="G8" s="683"/>
      <c r="H8" s="683"/>
      <c r="I8" s="683"/>
      <c r="J8" s="683"/>
      <c r="K8" s="683"/>
      <c r="L8" s="683"/>
    </row>
    <row r="9" spans="1:12" x14ac:dyDescent="0.25">
      <c r="A9" s="683"/>
      <c r="B9" s="683"/>
      <c r="C9" s="683"/>
      <c r="D9" s="683"/>
      <c r="E9" s="683"/>
      <c r="F9" s="683"/>
      <c r="G9" s="683"/>
      <c r="H9" s="683"/>
      <c r="I9" s="683"/>
      <c r="J9" s="683"/>
      <c r="K9" s="683"/>
      <c r="L9" s="683"/>
    </row>
    <row r="10" spans="1:12" x14ac:dyDescent="0.25">
      <c r="A10" s="683"/>
      <c r="B10" s="683"/>
      <c r="C10" s="683"/>
      <c r="D10" s="683"/>
      <c r="E10" s="683"/>
      <c r="F10" s="683"/>
      <c r="G10" s="683"/>
      <c r="H10" s="683"/>
      <c r="I10" s="683"/>
      <c r="J10" s="683"/>
      <c r="K10" s="683"/>
      <c r="L10" s="683"/>
    </row>
    <row r="11" spans="1:12" x14ac:dyDescent="0.25">
      <c r="A11" s="683"/>
      <c r="B11" s="683"/>
      <c r="C11" s="683"/>
      <c r="D11" s="683"/>
      <c r="E11" s="683"/>
      <c r="F11" s="683"/>
      <c r="G11" s="683"/>
      <c r="H11" s="683"/>
      <c r="I11" s="683"/>
      <c r="J11" s="683"/>
      <c r="K11" s="683"/>
      <c r="L11" s="683"/>
    </row>
    <row r="12" spans="1:12" x14ac:dyDescent="0.25">
      <c r="A12" s="683"/>
      <c r="B12" s="683"/>
      <c r="C12" s="683"/>
      <c r="D12" s="683"/>
      <c r="E12" s="683"/>
      <c r="F12" s="683"/>
      <c r="G12" s="683"/>
      <c r="H12" s="683"/>
      <c r="I12" s="683"/>
      <c r="J12" s="683"/>
      <c r="K12" s="683"/>
      <c r="L12" s="683"/>
    </row>
    <row r="13" spans="1:12" x14ac:dyDescent="0.25">
      <c r="A13" s="683"/>
      <c r="B13" s="683"/>
      <c r="C13" s="683"/>
      <c r="D13" s="683"/>
      <c r="E13" s="683"/>
      <c r="F13" s="683"/>
      <c r="G13" s="683"/>
      <c r="H13" s="683"/>
      <c r="I13" s="683"/>
      <c r="J13" s="683"/>
      <c r="K13" s="683"/>
      <c r="L13" s="683"/>
    </row>
    <row r="14" spans="1:12" x14ac:dyDescent="0.25">
      <c r="A14" s="683"/>
      <c r="B14" s="683"/>
      <c r="C14" s="683"/>
      <c r="D14" s="683"/>
      <c r="E14" s="683"/>
      <c r="F14" s="683"/>
      <c r="G14" s="683"/>
      <c r="H14" s="683"/>
      <c r="I14" s="683"/>
      <c r="J14" s="683"/>
      <c r="K14" s="683"/>
      <c r="L14" s="683"/>
    </row>
    <row r="15" spans="1:12" x14ac:dyDescent="0.25">
      <c r="A15" s="683"/>
      <c r="B15" s="683"/>
      <c r="C15" s="683"/>
      <c r="D15" s="683"/>
      <c r="E15" s="683"/>
      <c r="F15" s="683"/>
      <c r="G15" s="683"/>
      <c r="H15" s="683"/>
      <c r="I15" s="683"/>
      <c r="J15" s="683"/>
      <c r="K15" s="683"/>
      <c r="L15" s="683"/>
    </row>
    <row r="16" spans="1:12" x14ac:dyDescent="0.25">
      <c r="A16" s="683"/>
      <c r="B16" s="683"/>
      <c r="C16" s="683"/>
      <c r="D16" s="683"/>
      <c r="E16" s="683"/>
      <c r="F16" s="683"/>
      <c r="G16" s="683"/>
      <c r="H16" s="683"/>
      <c r="I16" s="683"/>
      <c r="J16" s="683"/>
      <c r="K16" s="683"/>
      <c r="L16" s="683"/>
    </row>
    <row r="17" spans="1:12" x14ac:dyDescent="0.25">
      <c r="A17" s="683"/>
      <c r="B17" s="683"/>
      <c r="C17" s="683"/>
      <c r="D17" s="683"/>
      <c r="E17" s="683"/>
      <c r="F17" s="683"/>
      <c r="G17" s="683"/>
      <c r="H17" s="683"/>
      <c r="I17" s="683"/>
      <c r="J17" s="683"/>
      <c r="K17" s="683"/>
      <c r="L17" s="683"/>
    </row>
    <row r="18" spans="1:12" x14ac:dyDescent="0.25">
      <c r="A18" s="683"/>
      <c r="B18" s="683"/>
      <c r="C18" s="683"/>
      <c r="D18" s="683"/>
      <c r="E18" s="683"/>
      <c r="F18" s="683"/>
      <c r="G18" s="683"/>
      <c r="H18" s="683"/>
      <c r="I18" s="683"/>
      <c r="J18" s="683"/>
      <c r="K18" s="683"/>
      <c r="L18" s="683"/>
    </row>
    <row r="19" spans="1:12" x14ac:dyDescent="0.25">
      <c r="A19" s="683"/>
      <c r="B19" s="683"/>
      <c r="C19" s="683"/>
      <c r="D19" s="683"/>
      <c r="E19" s="683"/>
      <c r="F19" s="683"/>
      <c r="G19" s="683"/>
      <c r="H19" s="683"/>
      <c r="I19" s="683"/>
      <c r="J19" s="683"/>
      <c r="K19" s="683"/>
      <c r="L19" s="683"/>
    </row>
    <row r="20" spans="1:12" x14ac:dyDescent="0.25">
      <c r="A20" s="683"/>
      <c r="B20" s="683"/>
      <c r="C20" s="683"/>
      <c r="D20" s="683"/>
      <c r="E20" s="683"/>
      <c r="F20" s="683"/>
      <c r="G20" s="683"/>
      <c r="H20" s="683"/>
      <c r="I20" s="683"/>
      <c r="J20" s="683"/>
      <c r="K20" s="683"/>
      <c r="L20" s="683"/>
    </row>
    <row r="21" spans="1:12" x14ac:dyDescent="0.25">
      <c r="A21" s="683"/>
      <c r="B21" s="683"/>
      <c r="C21" s="683"/>
      <c r="D21" s="683"/>
      <c r="E21" s="683"/>
      <c r="F21" s="683"/>
      <c r="G21" s="683"/>
      <c r="H21" s="683"/>
      <c r="I21" s="683"/>
      <c r="J21" s="683"/>
      <c r="K21" s="683"/>
      <c r="L21" s="683"/>
    </row>
    <row r="22" spans="1:12" x14ac:dyDescent="0.25">
      <c r="A22" s="683"/>
      <c r="B22" s="683"/>
      <c r="C22" s="683"/>
      <c r="D22" s="683"/>
      <c r="E22" s="683"/>
      <c r="F22" s="683"/>
      <c r="G22" s="683"/>
      <c r="H22" s="683"/>
      <c r="I22" s="683"/>
      <c r="J22" s="683"/>
      <c r="K22" s="683"/>
      <c r="L22" s="683"/>
    </row>
    <row r="23" spans="1:12" x14ac:dyDescent="0.25">
      <c r="A23" s="683"/>
      <c r="B23" s="683"/>
      <c r="C23" s="683"/>
      <c r="D23" s="683"/>
      <c r="E23" s="683"/>
      <c r="F23" s="683"/>
      <c r="G23" s="683"/>
      <c r="H23" s="683"/>
      <c r="I23" s="683"/>
      <c r="J23" s="683"/>
      <c r="K23" s="683"/>
      <c r="L23" s="683"/>
    </row>
    <row r="24" spans="1:12" x14ac:dyDescent="0.25">
      <c r="A24" s="683"/>
      <c r="B24" s="683"/>
      <c r="C24" s="683"/>
      <c r="D24" s="683"/>
      <c r="E24" s="683"/>
      <c r="F24" s="683"/>
      <c r="G24" s="683"/>
      <c r="H24" s="683"/>
      <c r="I24" s="683"/>
      <c r="J24" s="683"/>
      <c r="K24" s="683"/>
      <c r="L24" s="683"/>
    </row>
    <row r="25" spans="1:12" x14ac:dyDescent="0.25">
      <c r="A25" s="683"/>
      <c r="B25" s="683"/>
      <c r="C25" s="683"/>
      <c r="D25" s="683"/>
      <c r="E25" s="683"/>
      <c r="F25" s="683"/>
      <c r="G25" s="683"/>
      <c r="H25" s="683"/>
      <c r="I25" s="683"/>
      <c r="J25" s="683"/>
      <c r="K25" s="683"/>
      <c r="L25" s="683"/>
    </row>
    <row r="26" spans="1:12" x14ac:dyDescent="0.25">
      <c r="A26" s="683"/>
      <c r="B26" s="683"/>
      <c r="C26" s="683"/>
      <c r="D26" s="683"/>
      <c r="E26" s="683"/>
      <c r="F26" s="683"/>
      <c r="G26" s="683"/>
      <c r="H26" s="683"/>
      <c r="I26" s="683"/>
      <c r="J26" s="683"/>
      <c r="K26" s="683"/>
      <c r="L26" s="683"/>
    </row>
    <row r="27" spans="1:12" x14ac:dyDescent="0.25">
      <c r="A27" s="683"/>
      <c r="B27" s="683"/>
      <c r="C27" s="683"/>
      <c r="D27" s="683"/>
      <c r="E27" s="683"/>
      <c r="F27" s="683"/>
      <c r="G27" s="683"/>
      <c r="H27" s="683"/>
      <c r="I27" s="683"/>
      <c r="J27" s="683"/>
      <c r="K27" s="683"/>
      <c r="L27" s="683"/>
    </row>
    <row r="28" spans="1:12" x14ac:dyDescent="0.25">
      <c r="A28" s="683"/>
      <c r="B28" s="683"/>
      <c r="C28" s="683"/>
      <c r="D28" s="683"/>
      <c r="E28" s="683"/>
      <c r="F28" s="683"/>
      <c r="G28" s="683"/>
      <c r="H28" s="683"/>
      <c r="I28" s="683"/>
      <c r="J28" s="683"/>
      <c r="K28" s="683"/>
      <c r="L28" s="683"/>
    </row>
    <row r="29" spans="1:12" x14ac:dyDescent="0.25">
      <c r="A29" s="683"/>
      <c r="B29" s="683"/>
      <c r="C29" s="683"/>
      <c r="D29" s="683"/>
      <c r="E29" s="683"/>
      <c r="F29" s="683"/>
      <c r="G29" s="683"/>
      <c r="H29" s="683"/>
      <c r="I29" s="683"/>
      <c r="J29" s="683"/>
      <c r="K29" s="683"/>
      <c r="L29" s="683"/>
    </row>
    <row r="30" spans="1:12" x14ac:dyDescent="0.25">
      <c r="A30" s="683"/>
      <c r="B30" s="683"/>
      <c r="C30" s="683"/>
      <c r="D30" s="683"/>
      <c r="E30" s="683"/>
      <c r="F30" s="683"/>
      <c r="G30" s="683"/>
      <c r="H30" s="683"/>
      <c r="I30" s="683"/>
      <c r="J30" s="683"/>
      <c r="K30" s="683"/>
      <c r="L30" s="683"/>
    </row>
    <row r="31" spans="1:12" x14ac:dyDescent="0.25">
      <c r="A31" s="683"/>
      <c r="B31" s="683"/>
      <c r="C31" s="683"/>
      <c r="D31" s="683"/>
      <c r="E31" s="683"/>
      <c r="F31" s="683"/>
      <c r="G31" s="683"/>
      <c r="H31" s="683"/>
      <c r="I31" s="683"/>
      <c r="J31" s="683"/>
      <c r="K31" s="683"/>
      <c r="L31" s="683"/>
    </row>
    <row r="32" spans="1:12" x14ac:dyDescent="0.25">
      <c r="A32" s="683"/>
      <c r="B32" s="683"/>
      <c r="C32" s="683"/>
      <c r="D32" s="683"/>
      <c r="E32" s="683"/>
      <c r="F32" s="683"/>
      <c r="G32" s="683"/>
      <c r="H32" s="683"/>
      <c r="I32" s="683"/>
      <c r="J32" s="683"/>
      <c r="K32" s="683"/>
      <c r="L32" s="683"/>
    </row>
    <row r="33" spans="1:12" x14ac:dyDescent="0.25">
      <c r="A33" s="683"/>
      <c r="B33" s="683"/>
      <c r="C33" s="683"/>
      <c r="D33" s="683"/>
      <c r="E33" s="683"/>
      <c r="F33" s="683"/>
      <c r="G33" s="683"/>
      <c r="H33" s="683"/>
      <c r="I33" s="683"/>
      <c r="J33" s="683"/>
      <c r="K33" s="683"/>
      <c r="L33" s="683"/>
    </row>
    <row r="34" spans="1:12" x14ac:dyDescent="0.25">
      <c r="A34" s="683"/>
      <c r="B34" s="683"/>
      <c r="C34" s="683"/>
      <c r="D34" s="683"/>
      <c r="E34" s="683"/>
      <c r="F34" s="683"/>
      <c r="G34" s="683"/>
      <c r="H34" s="683"/>
      <c r="I34" s="683"/>
      <c r="J34" s="683"/>
      <c r="K34" s="683"/>
      <c r="L34" s="683"/>
    </row>
    <row r="35" spans="1:12" x14ac:dyDescent="0.25">
      <c r="A35" s="683"/>
      <c r="B35" s="683"/>
      <c r="C35" s="683"/>
      <c r="D35" s="683"/>
      <c r="E35" s="683"/>
      <c r="F35" s="683"/>
      <c r="G35" s="683"/>
      <c r="H35" s="683"/>
      <c r="I35" s="683"/>
      <c r="J35" s="683"/>
      <c r="K35" s="683"/>
      <c r="L35" s="683"/>
    </row>
    <row r="36" spans="1:12" x14ac:dyDescent="0.25">
      <c r="A36" s="683"/>
      <c r="B36" s="683"/>
      <c r="C36" s="683"/>
      <c r="D36" s="683"/>
      <c r="E36" s="683"/>
      <c r="F36" s="683"/>
      <c r="G36" s="683"/>
      <c r="H36" s="683"/>
      <c r="I36" s="683"/>
      <c r="J36" s="683"/>
      <c r="K36" s="683"/>
      <c r="L36" s="683"/>
    </row>
    <row r="37" spans="1:12" x14ac:dyDescent="0.25">
      <c r="A37" s="683"/>
      <c r="B37" s="683"/>
      <c r="C37" s="683"/>
      <c r="D37" s="683"/>
      <c r="E37" s="683"/>
      <c r="F37" s="683"/>
      <c r="G37" s="683"/>
      <c r="H37" s="683"/>
      <c r="I37" s="683"/>
      <c r="J37" s="683"/>
      <c r="K37" s="683"/>
      <c r="L37" s="683"/>
    </row>
    <row r="38" spans="1:12" x14ac:dyDescent="0.25">
      <c r="A38" s="683"/>
      <c r="B38" s="683"/>
      <c r="C38" s="683"/>
      <c r="D38" s="683"/>
      <c r="E38" s="683"/>
      <c r="F38" s="683"/>
      <c r="G38" s="683"/>
      <c r="H38" s="683"/>
      <c r="I38" s="683"/>
      <c r="J38" s="683"/>
      <c r="K38" s="683"/>
      <c r="L38" s="683"/>
    </row>
    <row r="39" spans="1:12" x14ac:dyDescent="0.25">
      <c r="A39" s="683"/>
      <c r="B39" s="683"/>
      <c r="C39" s="683"/>
      <c r="D39" s="683"/>
      <c r="E39" s="683"/>
      <c r="F39" s="683"/>
      <c r="G39" s="683"/>
      <c r="H39" s="683"/>
      <c r="I39" s="683"/>
      <c r="J39" s="683"/>
      <c r="K39" s="683"/>
      <c r="L39" s="683"/>
    </row>
    <row r="40" spans="1:12" x14ac:dyDescent="0.25">
      <c r="A40" s="683"/>
      <c r="B40" s="683"/>
      <c r="C40" s="683"/>
      <c r="D40" s="683"/>
      <c r="E40" s="683"/>
      <c r="F40" s="683"/>
      <c r="G40" s="683"/>
      <c r="H40" s="683"/>
      <c r="I40" s="683"/>
      <c r="J40" s="683"/>
      <c r="K40" s="683"/>
      <c r="L40" s="683"/>
    </row>
    <row r="41" spans="1:12" x14ac:dyDescent="0.25">
      <c r="A41" s="683"/>
      <c r="B41" s="683"/>
      <c r="C41" s="683"/>
      <c r="D41" s="683"/>
      <c r="E41" s="683"/>
      <c r="F41" s="683"/>
      <c r="G41" s="683"/>
      <c r="H41" s="683"/>
      <c r="I41" s="683"/>
      <c r="J41" s="683"/>
      <c r="K41" s="683"/>
      <c r="L41" s="683"/>
    </row>
    <row r="42" spans="1:12" x14ac:dyDescent="0.25">
      <c r="A42" s="683"/>
      <c r="B42" s="683"/>
      <c r="C42" s="683"/>
      <c r="D42" s="683"/>
      <c r="E42" s="683"/>
      <c r="F42" s="683"/>
      <c r="G42" s="683"/>
      <c r="H42" s="683"/>
      <c r="I42" s="683"/>
      <c r="J42" s="683"/>
      <c r="K42" s="683"/>
      <c r="L42" s="683"/>
    </row>
    <row r="43" spans="1:12" x14ac:dyDescent="0.25">
      <c r="A43" s="683"/>
      <c r="B43" s="683"/>
      <c r="C43" s="683"/>
      <c r="D43" s="683"/>
      <c r="E43" s="683"/>
      <c r="F43" s="683"/>
      <c r="G43" s="683"/>
      <c r="H43" s="683"/>
      <c r="I43" s="683"/>
      <c r="J43" s="683"/>
      <c r="K43" s="683"/>
      <c r="L43" s="683"/>
    </row>
    <row r="44" spans="1:12" x14ac:dyDescent="0.25">
      <c r="A44" s="683"/>
      <c r="B44" s="683"/>
      <c r="C44" s="683"/>
      <c r="D44" s="683"/>
      <c r="E44" s="683"/>
      <c r="F44" s="683"/>
      <c r="G44" s="683"/>
      <c r="H44" s="683"/>
      <c r="I44" s="683"/>
      <c r="J44" s="683"/>
      <c r="K44" s="683"/>
      <c r="L44" s="683"/>
    </row>
    <row r="45" spans="1:12" x14ac:dyDescent="0.25">
      <c r="A45" s="683"/>
      <c r="B45" s="683"/>
      <c r="C45" s="683"/>
      <c r="D45" s="683"/>
      <c r="E45" s="683"/>
      <c r="F45" s="683"/>
      <c r="G45" s="683"/>
      <c r="H45" s="683"/>
      <c r="I45" s="683"/>
      <c r="J45" s="683"/>
      <c r="K45" s="683"/>
      <c r="L45" s="683"/>
    </row>
    <row r="46" spans="1:12" x14ac:dyDescent="0.25">
      <c r="A46" s="683"/>
      <c r="B46" s="683"/>
      <c r="C46" s="683"/>
      <c r="D46" s="683"/>
      <c r="E46" s="683"/>
      <c r="F46" s="683"/>
      <c r="G46" s="683"/>
      <c r="H46" s="683"/>
      <c r="I46" s="683"/>
      <c r="J46" s="683"/>
      <c r="K46" s="683"/>
      <c r="L46" s="683"/>
    </row>
    <row r="47" spans="1:12" x14ac:dyDescent="0.25">
      <c r="A47" s="683"/>
      <c r="B47" s="683"/>
      <c r="C47" s="683"/>
      <c r="D47" s="683"/>
      <c r="E47" s="683"/>
      <c r="F47" s="683"/>
      <c r="G47" s="683"/>
      <c r="H47" s="683"/>
      <c r="I47" s="683"/>
      <c r="J47" s="683"/>
      <c r="K47" s="683"/>
      <c r="L47" s="683"/>
    </row>
    <row r="48" spans="1:12" x14ac:dyDescent="0.25">
      <c r="A48" s="683"/>
      <c r="B48" s="683"/>
      <c r="C48" s="683"/>
      <c r="D48" s="683"/>
      <c r="E48" s="683"/>
      <c r="F48" s="683"/>
      <c r="G48" s="683"/>
      <c r="H48" s="683"/>
      <c r="I48" s="683"/>
      <c r="J48" s="683"/>
      <c r="K48" s="683"/>
      <c r="L48" s="683"/>
    </row>
    <row r="49" spans="1:12" x14ac:dyDescent="0.25">
      <c r="A49" s="683"/>
      <c r="B49" s="683"/>
      <c r="C49" s="683"/>
      <c r="D49" s="683"/>
      <c r="E49" s="683"/>
      <c r="F49" s="683"/>
      <c r="G49" s="683"/>
      <c r="H49" s="683"/>
      <c r="I49" s="683"/>
      <c r="J49" s="683"/>
      <c r="K49" s="683"/>
      <c r="L49" s="683"/>
    </row>
    <row r="50" spans="1:12" x14ac:dyDescent="0.25">
      <c r="A50" s="683"/>
      <c r="B50" s="683"/>
      <c r="C50" s="683"/>
      <c r="D50" s="683"/>
      <c r="E50" s="683"/>
      <c r="F50" s="683"/>
      <c r="G50" s="683"/>
      <c r="H50" s="683"/>
      <c r="I50" s="683"/>
      <c r="J50" s="683"/>
      <c r="K50" s="683"/>
      <c r="L50" s="683"/>
    </row>
    <row r="51" spans="1:12" x14ac:dyDescent="0.25">
      <c r="A51" s="683"/>
      <c r="B51" s="683"/>
      <c r="C51" s="683"/>
      <c r="D51" s="683"/>
      <c r="E51" s="683"/>
      <c r="F51" s="683"/>
      <c r="G51" s="683"/>
      <c r="H51" s="683"/>
      <c r="I51" s="683"/>
      <c r="J51" s="683"/>
      <c r="K51" s="683"/>
      <c r="L51" s="683"/>
    </row>
    <row r="52" spans="1:12" x14ac:dyDescent="0.25">
      <c r="A52" s="683"/>
      <c r="B52" s="683"/>
      <c r="C52" s="683"/>
      <c r="D52" s="683"/>
      <c r="E52" s="683"/>
      <c r="F52" s="683"/>
      <c r="G52" s="683"/>
      <c r="H52" s="683"/>
      <c r="I52" s="683"/>
      <c r="J52" s="683"/>
      <c r="K52" s="683"/>
      <c r="L52" s="683"/>
    </row>
    <row r="53" spans="1:12" x14ac:dyDescent="0.25">
      <c r="A53" s="683"/>
      <c r="B53" s="683"/>
      <c r="C53" s="683"/>
      <c r="D53" s="683"/>
      <c r="E53" s="683"/>
      <c r="F53" s="683"/>
      <c r="G53" s="683"/>
      <c r="H53" s="683"/>
      <c r="I53" s="683"/>
      <c r="J53" s="683"/>
      <c r="K53" s="683"/>
      <c r="L53" s="683"/>
    </row>
    <row r="54" spans="1:12" x14ac:dyDescent="0.25">
      <c r="A54" s="683"/>
      <c r="B54" s="683"/>
      <c r="C54" s="683"/>
      <c r="D54" s="683"/>
      <c r="E54" s="683"/>
      <c r="F54" s="683"/>
      <c r="G54" s="683"/>
      <c r="H54" s="683"/>
      <c r="I54" s="683"/>
      <c r="J54" s="683"/>
      <c r="K54" s="683"/>
      <c r="L54" s="683"/>
    </row>
    <row r="55" spans="1:12" x14ac:dyDescent="0.25">
      <c r="A55" s="683"/>
      <c r="B55" s="683"/>
      <c r="C55" s="683"/>
      <c r="D55" s="683"/>
      <c r="E55" s="683"/>
      <c r="F55" s="683"/>
      <c r="G55" s="683"/>
      <c r="H55" s="683"/>
      <c r="I55" s="683"/>
      <c r="J55" s="683"/>
      <c r="K55" s="683"/>
      <c r="L55" s="683"/>
    </row>
    <row r="56" spans="1:12" x14ac:dyDescent="0.25">
      <c r="A56" s="683"/>
      <c r="B56" s="683"/>
      <c r="C56" s="683"/>
      <c r="D56" s="683"/>
      <c r="E56" s="683"/>
      <c r="F56" s="683"/>
      <c r="G56" s="683"/>
      <c r="H56" s="683"/>
      <c r="I56" s="683"/>
      <c r="J56" s="683"/>
      <c r="K56" s="683"/>
      <c r="L56" s="683"/>
    </row>
    <row r="57" spans="1:12" x14ac:dyDescent="0.25">
      <c r="A57" s="683"/>
      <c r="B57" s="683"/>
      <c r="C57" s="683"/>
      <c r="D57" s="683"/>
      <c r="E57" s="683"/>
      <c r="F57" s="683"/>
      <c r="G57" s="683"/>
      <c r="H57" s="683"/>
      <c r="I57" s="683"/>
      <c r="J57" s="683"/>
      <c r="K57" s="683"/>
      <c r="L57" s="683"/>
    </row>
    <row r="58" spans="1:12" x14ac:dyDescent="0.25">
      <c r="A58" s="683"/>
      <c r="B58" s="683"/>
      <c r="C58" s="683"/>
      <c r="D58" s="683"/>
      <c r="E58" s="683"/>
      <c r="F58" s="683"/>
      <c r="G58" s="683"/>
      <c r="H58" s="683"/>
      <c r="I58" s="683"/>
      <c r="J58" s="683"/>
      <c r="K58" s="683"/>
      <c r="L58" s="683"/>
    </row>
    <row r="59" spans="1:12" x14ac:dyDescent="0.25">
      <c r="A59" s="683"/>
      <c r="B59" s="683"/>
      <c r="C59" s="683"/>
      <c r="D59" s="683"/>
      <c r="E59" s="683"/>
      <c r="F59" s="683"/>
      <c r="G59" s="683"/>
      <c r="H59" s="683"/>
      <c r="I59" s="683"/>
      <c r="J59" s="683"/>
      <c r="K59" s="683"/>
      <c r="L59" s="683"/>
    </row>
    <row r="60" spans="1:12" x14ac:dyDescent="0.25">
      <c r="A60" s="683"/>
      <c r="B60" s="683"/>
      <c r="C60" s="683"/>
      <c r="D60" s="683"/>
      <c r="E60" s="683"/>
      <c r="F60" s="683"/>
      <c r="G60" s="683"/>
      <c r="H60" s="683"/>
      <c r="I60" s="683"/>
      <c r="J60" s="683"/>
      <c r="K60" s="683"/>
      <c r="L60" s="683"/>
    </row>
    <row r="61" spans="1:12" x14ac:dyDescent="0.25">
      <c r="A61" s="683"/>
      <c r="B61" s="683"/>
      <c r="C61" s="683"/>
      <c r="D61" s="683"/>
      <c r="E61" s="683"/>
      <c r="F61" s="683"/>
      <c r="G61" s="683"/>
      <c r="H61" s="683"/>
      <c r="I61" s="683"/>
      <c r="J61" s="683"/>
      <c r="K61" s="683"/>
      <c r="L61" s="683"/>
    </row>
    <row r="62" spans="1:12" x14ac:dyDescent="0.25">
      <c r="A62" s="683"/>
      <c r="B62" s="683"/>
      <c r="C62" s="683"/>
      <c r="D62" s="683"/>
      <c r="E62" s="683"/>
      <c r="F62" s="683"/>
      <c r="G62" s="683"/>
      <c r="H62" s="683"/>
      <c r="I62" s="683"/>
      <c r="J62" s="683"/>
      <c r="K62" s="683"/>
      <c r="L62" s="683"/>
    </row>
    <row r="63" spans="1:12" x14ac:dyDescent="0.25">
      <c r="A63" s="683"/>
      <c r="B63" s="683"/>
      <c r="C63" s="683"/>
      <c r="D63" s="683"/>
      <c r="E63" s="683"/>
      <c r="F63" s="683"/>
      <c r="G63" s="683"/>
      <c r="H63" s="683"/>
      <c r="I63" s="683"/>
      <c r="J63" s="683"/>
      <c r="K63" s="683"/>
      <c r="L63" s="683"/>
    </row>
    <row r="64" spans="1:12" x14ac:dyDescent="0.25">
      <c r="A64" s="683"/>
      <c r="B64" s="683"/>
      <c r="C64" s="683"/>
      <c r="D64" s="683"/>
      <c r="E64" s="683"/>
      <c r="F64" s="683"/>
      <c r="G64" s="683"/>
      <c r="H64" s="683"/>
      <c r="I64" s="683"/>
      <c r="J64" s="683"/>
      <c r="K64" s="683"/>
      <c r="L64" s="683"/>
    </row>
    <row r="65" spans="1:12" x14ac:dyDescent="0.25">
      <c r="A65" s="683"/>
      <c r="B65" s="683"/>
      <c r="C65" s="683"/>
      <c r="D65" s="683"/>
      <c r="E65" s="683"/>
      <c r="F65" s="683"/>
      <c r="G65" s="683"/>
      <c r="H65" s="683"/>
      <c r="I65" s="683"/>
      <c r="J65" s="683"/>
      <c r="K65" s="683"/>
      <c r="L65" s="683"/>
    </row>
    <row r="66" spans="1:12" x14ac:dyDescent="0.25">
      <c r="A66" s="683"/>
      <c r="B66" s="683"/>
      <c r="C66" s="683"/>
      <c r="D66" s="683"/>
      <c r="E66" s="683"/>
      <c r="F66" s="683"/>
      <c r="G66" s="683"/>
      <c r="H66" s="683"/>
      <c r="I66" s="683"/>
      <c r="J66" s="683"/>
      <c r="K66" s="683"/>
      <c r="L66" s="683"/>
    </row>
    <row r="67" spans="1:12" x14ac:dyDescent="0.25">
      <c r="A67" s="683"/>
      <c r="B67" s="683"/>
      <c r="C67" s="683"/>
      <c r="D67" s="683"/>
      <c r="E67" s="683"/>
      <c r="F67" s="683"/>
      <c r="G67" s="683"/>
      <c r="H67" s="683"/>
      <c r="I67" s="683"/>
      <c r="J67" s="683"/>
      <c r="K67" s="683"/>
      <c r="L67" s="683"/>
    </row>
    <row r="68" spans="1:12" x14ac:dyDescent="0.25">
      <c r="A68" s="683"/>
      <c r="B68" s="683"/>
      <c r="C68" s="683"/>
      <c r="D68" s="683"/>
      <c r="E68" s="683"/>
      <c r="F68" s="683"/>
      <c r="G68" s="683"/>
      <c r="H68" s="683"/>
      <c r="I68" s="683"/>
      <c r="J68" s="683"/>
      <c r="K68" s="683"/>
      <c r="L68" s="683"/>
    </row>
    <row r="69" spans="1:12" x14ac:dyDescent="0.25">
      <c r="A69" s="683"/>
      <c r="B69" s="683"/>
      <c r="C69" s="683"/>
      <c r="D69" s="683"/>
      <c r="E69" s="683"/>
      <c r="F69" s="683"/>
      <c r="G69" s="683"/>
      <c r="H69" s="683"/>
      <c r="I69" s="683"/>
      <c r="J69" s="683"/>
      <c r="K69" s="683"/>
      <c r="L69" s="683"/>
    </row>
    <row r="70" spans="1:12" x14ac:dyDescent="0.25">
      <c r="A70" s="683"/>
      <c r="B70" s="683"/>
      <c r="C70" s="683"/>
      <c r="D70" s="683"/>
      <c r="E70" s="683"/>
      <c r="F70" s="683"/>
      <c r="G70" s="683"/>
      <c r="H70" s="683"/>
      <c r="I70" s="683"/>
      <c r="J70" s="683"/>
      <c r="K70" s="683"/>
      <c r="L70" s="683"/>
    </row>
    <row r="71" spans="1:12" x14ac:dyDescent="0.25">
      <c r="A71" s="683"/>
      <c r="B71" s="683"/>
      <c r="C71" s="683"/>
      <c r="D71" s="683"/>
      <c r="E71" s="683"/>
      <c r="F71" s="683"/>
      <c r="G71" s="683"/>
      <c r="H71" s="683"/>
      <c r="I71" s="683"/>
      <c r="J71" s="683"/>
      <c r="K71" s="683"/>
      <c r="L71" s="683"/>
    </row>
    <row r="72" spans="1:12" x14ac:dyDescent="0.25">
      <c r="A72" s="683"/>
      <c r="B72" s="683"/>
      <c r="C72" s="683"/>
      <c r="D72" s="683"/>
      <c r="E72" s="683"/>
      <c r="F72" s="683"/>
      <c r="G72" s="683"/>
      <c r="H72" s="683"/>
      <c r="I72" s="683"/>
      <c r="J72" s="683"/>
      <c r="K72" s="683"/>
      <c r="L72" s="683"/>
    </row>
    <row r="73" spans="1:12" x14ac:dyDescent="0.25">
      <c r="A73" s="683"/>
      <c r="B73" s="683"/>
      <c r="C73" s="683"/>
      <c r="D73" s="683"/>
      <c r="E73" s="683"/>
      <c r="F73" s="683"/>
      <c r="G73" s="683"/>
      <c r="H73" s="683"/>
      <c r="I73" s="683"/>
      <c r="J73" s="683"/>
      <c r="K73" s="683"/>
      <c r="L73" s="683"/>
    </row>
    <row r="74" spans="1:12" x14ac:dyDescent="0.25">
      <c r="A74" s="683"/>
      <c r="B74" s="683"/>
      <c r="C74" s="683"/>
      <c r="D74" s="683"/>
      <c r="E74" s="683"/>
      <c r="F74" s="683"/>
      <c r="G74" s="683"/>
      <c r="H74" s="683"/>
      <c r="I74" s="683"/>
      <c r="J74" s="683"/>
      <c r="K74" s="683"/>
      <c r="L74" s="683"/>
    </row>
    <row r="75" spans="1:12" x14ac:dyDescent="0.25">
      <c r="A75" s="683"/>
      <c r="B75" s="683"/>
      <c r="C75" s="683"/>
      <c r="D75" s="683"/>
      <c r="E75" s="683"/>
      <c r="F75" s="683"/>
      <c r="G75" s="683"/>
      <c r="H75" s="683"/>
      <c r="I75" s="683"/>
      <c r="J75" s="683"/>
      <c r="K75" s="683"/>
      <c r="L75" s="683"/>
    </row>
    <row r="76" spans="1:12" x14ac:dyDescent="0.25">
      <c r="A76" s="683"/>
      <c r="B76" s="683"/>
      <c r="C76" s="683"/>
      <c r="D76" s="683"/>
      <c r="E76" s="683"/>
      <c r="F76" s="683"/>
      <c r="G76" s="683"/>
      <c r="H76" s="683"/>
      <c r="I76" s="683"/>
      <c r="J76" s="683"/>
      <c r="K76" s="683"/>
      <c r="L76" s="683"/>
    </row>
    <row r="77" spans="1:12" x14ac:dyDescent="0.25">
      <c r="A77" s="683"/>
      <c r="B77" s="683"/>
      <c r="C77" s="683"/>
      <c r="D77" s="683"/>
      <c r="E77" s="683"/>
      <c r="F77" s="683"/>
      <c r="G77" s="683"/>
      <c r="H77" s="683"/>
      <c r="I77" s="683"/>
      <c r="J77" s="683"/>
      <c r="K77" s="683"/>
      <c r="L77" s="683"/>
    </row>
    <row r="78" spans="1:12" x14ac:dyDescent="0.25">
      <c r="A78" s="683"/>
      <c r="B78" s="683"/>
      <c r="C78" s="683"/>
      <c r="D78" s="683"/>
      <c r="E78" s="683"/>
      <c r="F78" s="683"/>
      <c r="G78" s="683"/>
      <c r="H78" s="683"/>
      <c r="I78" s="683"/>
      <c r="J78" s="683"/>
      <c r="K78" s="683"/>
      <c r="L78" s="683"/>
    </row>
    <row r="79" spans="1:12" x14ac:dyDescent="0.25">
      <c r="A79" s="683"/>
      <c r="B79" s="683"/>
      <c r="C79" s="683"/>
      <c r="D79" s="683"/>
      <c r="E79" s="683"/>
      <c r="F79" s="683"/>
      <c r="G79" s="683"/>
      <c r="H79" s="683"/>
      <c r="I79" s="683"/>
      <c r="J79" s="683"/>
      <c r="K79" s="683"/>
      <c r="L79" s="683"/>
    </row>
    <row r="80" spans="1:12" x14ac:dyDescent="0.25">
      <c r="A80" s="683"/>
      <c r="B80" s="683"/>
      <c r="C80" s="683"/>
      <c r="D80" s="683"/>
      <c r="E80" s="683"/>
      <c r="F80" s="683"/>
      <c r="G80" s="683"/>
      <c r="H80" s="683"/>
      <c r="I80" s="683"/>
      <c r="J80" s="683"/>
      <c r="K80" s="683"/>
      <c r="L80" s="683"/>
    </row>
    <row r="81" spans="1:12" x14ac:dyDescent="0.25">
      <c r="A81" s="683"/>
      <c r="B81" s="683"/>
      <c r="C81" s="683"/>
      <c r="D81" s="683"/>
      <c r="E81" s="683"/>
      <c r="F81" s="683"/>
      <c r="G81" s="683"/>
      <c r="H81" s="683"/>
      <c r="I81" s="683"/>
      <c r="J81" s="683"/>
      <c r="K81" s="683"/>
      <c r="L81" s="683"/>
    </row>
    <row r="82" spans="1:12" x14ac:dyDescent="0.25">
      <c r="A82" s="683"/>
      <c r="B82" s="683"/>
      <c r="C82" s="683"/>
      <c r="D82" s="683"/>
      <c r="E82" s="683"/>
      <c r="F82" s="683"/>
      <c r="G82" s="683"/>
      <c r="H82" s="683"/>
      <c r="I82" s="683"/>
      <c r="J82" s="683"/>
      <c r="K82" s="683"/>
      <c r="L82" s="683"/>
    </row>
    <row r="83" spans="1:12" x14ac:dyDescent="0.25">
      <c r="A83" s="683"/>
      <c r="B83" s="683"/>
      <c r="C83" s="683"/>
      <c r="D83" s="683"/>
      <c r="E83" s="683"/>
      <c r="F83" s="683"/>
      <c r="G83" s="683"/>
      <c r="H83" s="683"/>
      <c r="I83" s="683"/>
      <c r="J83" s="683"/>
      <c r="K83" s="683"/>
      <c r="L83" s="683"/>
    </row>
    <row r="84" spans="1:12" x14ac:dyDescent="0.25">
      <c r="A84" s="683"/>
      <c r="B84" s="683"/>
      <c r="C84" s="683"/>
      <c r="D84" s="683"/>
      <c r="E84" s="683"/>
      <c r="F84" s="683"/>
      <c r="G84" s="683"/>
      <c r="H84" s="683"/>
      <c r="I84" s="683"/>
      <c r="J84" s="683"/>
      <c r="K84" s="683"/>
      <c r="L84" s="683"/>
    </row>
    <row r="85" spans="1:12" x14ac:dyDescent="0.25">
      <c r="A85" s="683"/>
      <c r="B85" s="683"/>
      <c r="C85" s="683"/>
      <c r="D85" s="683"/>
      <c r="E85" s="683"/>
      <c r="F85" s="683"/>
      <c r="G85" s="683"/>
      <c r="H85" s="683"/>
      <c r="I85" s="683"/>
      <c r="J85" s="683"/>
      <c r="K85" s="683"/>
      <c r="L85" s="683"/>
    </row>
    <row r="86" spans="1:12" x14ac:dyDescent="0.25">
      <c r="A86" s="683"/>
      <c r="B86" s="683"/>
      <c r="C86" s="683"/>
      <c r="D86" s="683"/>
      <c r="E86" s="683"/>
      <c r="F86" s="683"/>
      <c r="G86" s="683"/>
      <c r="H86" s="683"/>
      <c r="I86" s="683"/>
      <c r="J86" s="683"/>
      <c r="K86" s="683"/>
      <c r="L86" s="683"/>
    </row>
    <row r="87" spans="1:12" x14ac:dyDescent="0.25">
      <c r="A87" s="683"/>
      <c r="B87" s="683"/>
      <c r="C87" s="683"/>
      <c r="D87" s="683"/>
      <c r="E87" s="683"/>
      <c r="F87" s="683"/>
      <c r="G87" s="683"/>
      <c r="H87" s="683"/>
      <c r="I87" s="683"/>
      <c r="J87" s="683"/>
      <c r="K87" s="683"/>
      <c r="L87" s="683"/>
    </row>
    <row r="88" spans="1:12" x14ac:dyDescent="0.25">
      <c r="A88" s="683"/>
      <c r="B88" s="683"/>
      <c r="C88" s="683"/>
      <c r="D88" s="683"/>
      <c r="E88" s="683"/>
      <c r="F88" s="683"/>
      <c r="G88" s="683"/>
      <c r="H88" s="683"/>
      <c r="I88" s="683"/>
      <c r="J88" s="683"/>
      <c r="K88" s="683"/>
      <c r="L88" s="683"/>
    </row>
    <row r="89" spans="1:12" x14ac:dyDescent="0.25">
      <c r="A89" s="683"/>
      <c r="B89" s="683"/>
      <c r="C89" s="683"/>
      <c r="D89" s="683"/>
      <c r="E89" s="683"/>
      <c r="F89" s="683"/>
      <c r="G89" s="683"/>
      <c r="H89" s="683"/>
      <c r="I89" s="683"/>
      <c r="J89" s="683"/>
      <c r="K89" s="683"/>
      <c r="L89" s="683"/>
    </row>
    <row r="90" spans="1:12" x14ac:dyDescent="0.25">
      <c r="A90" s="683"/>
      <c r="B90" s="683"/>
      <c r="C90" s="683"/>
      <c r="D90" s="683"/>
      <c r="E90" s="683"/>
      <c r="F90" s="683"/>
      <c r="G90" s="683"/>
      <c r="H90" s="683"/>
      <c r="I90" s="683"/>
      <c r="J90" s="683"/>
      <c r="K90" s="683"/>
      <c r="L90" s="683"/>
    </row>
    <row r="91" spans="1:12" x14ac:dyDescent="0.25">
      <c r="A91" s="683"/>
      <c r="B91" s="683"/>
      <c r="C91" s="683"/>
      <c r="D91" s="683"/>
      <c r="E91" s="683"/>
      <c r="F91" s="683"/>
      <c r="G91" s="683"/>
      <c r="H91" s="683"/>
      <c r="I91" s="683"/>
      <c r="J91" s="683"/>
      <c r="K91" s="683"/>
      <c r="L91" s="683"/>
    </row>
    <row r="92" spans="1:12" x14ac:dyDescent="0.25">
      <c r="A92" s="683"/>
      <c r="B92" s="683"/>
      <c r="C92" s="683"/>
      <c r="D92" s="683"/>
      <c r="E92" s="683"/>
      <c r="F92" s="683"/>
      <c r="G92" s="683"/>
      <c r="H92" s="683"/>
      <c r="I92" s="683"/>
      <c r="J92" s="683"/>
      <c r="K92" s="683"/>
      <c r="L92" s="683"/>
    </row>
    <row r="93" spans="1:12" x14ac:dyDescent="0.25">
      <c r="A93" s="683"/>
      <c r="B93" s="683"/>
      <c r="C93" s="683"/>
      <c r="D93" s="683"/>
      <c r="E93" s="683"/>
      <c r="F93" s="683"/>
      <c r="G93" s="683"/>
      <c r="H93" s="683"/>
      <c r="I93" s="683"/>
      <c r="J93" s="683"/>
      <c r="K93" s="683"/>
      <c r="L93" s="683"/>
    </row>
    <row r="94" spans="1:12" x14ac:dyDescent="0.25">
      <c r="A94" s="683"/>
      <c r="B94" s="683"/>
      <c r="C94" s="683"/>
      <c r="D94" s="683"/>
      <c r="E94" s="683"/>
      <c r="F94" s="683"/>
      <c r="G94" s="683"/>
      <c r="H94" s="683"/>
      <c r="I94" s="683"/>
      <c r="J94" s="683"/>
      <c r="K94" s="683"/>
      <c r="L94" s="683"/>
    </row>
    <row r="95" spans="1:12" x14ac:dyDescent="0.25">
      <c r="A95" s="683"/>
      <c r="B95" s="683"/>
      <c r="C95" s="683"/>
      <c r="D95" s="683"/>
      <c r="E95" s="683"/>
      <c r="F95" s="683"/>
      <c r="G95" s="683"/>
      <c r="H95" s="683"/>
      <c r="I95" s="683"/>
      <c r="J95" s="683"/>
      <c r="K95" s="683"/>
      <c r="L95" s="683"/>
    </row>
    <row r="96" spans="1:12" x14ac:dyDescent="0.25">
      <c r="A96" s="683"/>
      <c r="B96" s="683"/>
      <c r="C96" s="683"/>
      <c r="D96" s="683"/>
      <c r="E96" s="683"/>
      <c r="F96" s="683"/>
      <c r="G96" s="683"/>
      <c r="H96" s="683"/>
      <c r="I96" s="683"/>
      <c r="J96" s="683"/>
      <c r="K96" s="683"/>
      <c r="L96" s="683"/>
    </row>
    <row r="97" spans="1:12" x14ac:dyDescent="0.25">
      <c r="A97" s="683"/>
      <c r="B97" s="683"/>
      <c r="C97" s="683"/>
      <c r="D97" s="683"/>
      <c r="E97" s="683"/>
      <c r="F97" s="683"/>
      <c r="G97" s="683"/>
      <c r="H97" s="683"/>
      <c r="I97" s="683"/>
      <c r="J97" s="683"/>
      <c r="K97" s="683"/>
      <c r="L97" s="683"/>
    </row>
    <row r="98" spans="1:12" x14ac:dyDescent="0.25">
      <c r="A98" s="683"/>
      <c r="B98" s="683"/>
      <c r="C98" s="683"/>
      <c r="D98" s="683"/>
      <c r="E98" s="683"/>
      <c r="F98" s="683"/>
      <c r="G98" s="683"/>
      <c r="H98" s="683"/>
      <c r="I98" s="683"/>
      <c r="J98" s="683"/>
      <c r="K98" s="683"/>
      <c r="L98" s="683"/>
    </row>
    <row r="99" spans="1:12" x14ac:dyDescent="0.25">
      <c r="A99" s="683"/>
      <c r="B99" s="683"/>
      <c r="C99" s="683"/>
      <c r="D99" s="683"/>
      <c r="E99" s="683"/>
      <c r="F99" s="683"/>
      <c r="G99" s="683"/>
      <c r="H99" s="683"/>
      <c r="I99" s="683"/>
      <c r="J99" s="683"/>
      <c r="K99" s="683"/>
      <c r="L99" s="683"/>
    </row>
    <row r="100" spans="1:12" x14ac:dyDescent="0.25">
      <c r="A100" s="683"/>
      <c r="B100" s="683"/>
      <c r="C100" s="683"/>
      <c r="D100" s="683"/>
      <c r="E100" s="683"/>
      <c r="F100" s="683"/>
      <c r="G100" s="683"/>
      <c r="H100" s="683"/>
      <c r="I100" s="683"/>
      <c r="J100" s="683"/>
      <c r="K100" s="683"/>
      <c r="L100" s="683"/>
    </row>
  </sheetData>
  <sheetProtection algorithmName="SHA-512" hashValue="rKKXUU1ZxTBFblTRAo9Vtg/SxGeYsfnigCix8SCoZMg3ojRVv4J1Kw57HawvHlEIiN4yPdIPHyfJ3grCVR+Z6Q==" saltValue="UcVKeM5jO9XAHjTiO9KwuA=="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4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60120-AD3C-4715-89CF-F129F08B5942}">
  <sheetPr>
    <tabColor rgb="FF002060"/>
  </sheetPr>
  <dimension ref="A1:Q100"/>
  <sheetViews>
    <sheetView view="pageBreakPreview" zoomScale="90" zoomScaleNormal="100" zoomScaleSheetLayoutView="90" workbookViewId="0">
      <selection activeCell="N19" sqref="N19"/>
    </sheetView>
  </sheetViews>
  <sheetFormatPr defaultColWidth="9.140625" defaultRowHeight="15" x14ac:dyDescent="0.25"/>
  <cols>
    <col min="1" max="10" width="9.140625" style="137"/>
    <col min="11" max="11" width="15.42578125" style="137" customWidth="1"/>
    <col min="12" max="17" width="9.140625" style="137"/>
  </cols>
  <sheetData>
    <row r="1" spans="1:12" x14ac:dyDescent="0.25">
      <c r="A1" s="683"/>
      <c r="B1" s="683"/>
      <c r="C1" s="683"/>
      <c r="D1" s="683"/>
      <c r="E1" s="683"/>
      <c r="F1" s="683"/>
      <c r="G1" s="683"/>
      <c r="H1" s="683"/>
      <c r="I1" s="683"/>
      <c r="J1" s="683"/>
      <c r="K1" s="683"/>
      <c r="L1" s="683"/>
    </row>
    <row r="2" spans="1:12" x14ac:dyDescent="0.25">
      <c r="A2" s="683"/>
      <c r="B2" s="683"/>
      <c r="C2" s="683"/>
      <c r="D2" s="683"/>
      <c r="E2" s="683"/>
      <c r="F2" s="683"/>
      <c r="G2" s="683"/>
      <c r="H2" s="683"/>
      <c r="I2" s="683"/>
      <c r="J2" s="683"/>
      <c r="K2" s="683"/>
      <c r="L2" s="683"/>
    </row>
    <row r="3" spans="1:12" x14ac:dyDescent="0.25">
      <c r="A3" s="683"/>
      <c r="B3" s="683"/>
      <c r="C3" s="683"/>
      <c r="D3" s="683"/>
      <c r="E3" s="683"/>
      <c r="F3" s="683"/>
      <c r="G3" s="683"/>
      <c r="H3" s="683"/>
      <c r="I3" s="683"/>
      <c r="J3" s="683"/>
      <c r="K3" s="683"/>
      <c r="L3" s="683"/>
    </row>
    <row r="4" spans="1:12" x14ac:dyDescent="0.25">
      <c r="A4" s="683"/>
      <c r="B4" s="683"/>
      <c r="C4" s="683"/>
      <c r="D4" s="683"/>
      <c r="E4" s="683"/>
      <c r="F4" s="683"/>
      <c r="G4" s="683"/>
      <c r="H4" s="683"/>
      <c r="I4" s="683"/>
      <c r="J4" s="683"/>
      <c r="K4" s="683"/>
      <c r="L4" s="683"/>
    </row>
    <row r="5" spans="1:12" x14ac:dyDescent="0.25">
      <c r="A5" s="683"/>
      <c r="B5" s="683"/>
      <c r="C5" s="683"/>
      <c r="D5" s="683"/>
      <c r="E5" s="683"/>
      <c r="F5" s="683"/>
      <c r="G5" s="683"/>
      <c r="H5" s="683"/>
      <c r="I5" s="683"/>
      <c r="J5" s="683"/>
      <c r="K5" s="683"/>
      <c r="L5" s="683"/>
    </row>
    <row r="6" spans="1:12" x14ac:dyDescent="0.25">
      <c r="A6" s="683"/>
      <c r="B6" s="683"/>
      <c r="C6" s="683"/>
      <c r="D6" s="683"/>
      <c r="E6" s="683"/>
      <c r="F6" s="683"/>
      <c r="G6" s="683"/>
      <c r="H6" s="683"/>
      <c r="I6" s="683"/>
      <c r="J6" s="683"/>
      <c r="K6" s="683"/>
      <c r="L6" s="683"/>
    </row>
    <row r="7" spans="1:12" x14ac:dyDescent="0.25">
      <c r="A7" s="683"/>
      <c r="B7" s="683"/>
      <c r="C7" s="683"/>
      <c r="D7" s="683"/>
      <c r="E7" s="683"/>
      <c r="F7" s="683"/>
      <c r="G7" s="683"/>
      <c r="H7" s="683"/>
      <c r="I7" s="683"/>
      <c r="J7" s="683"/>
      <c r="K7" s="683"/>
      <c r="L7" s="683"/>
    </row>
    <row r="8" spans="1:12" x14ac:dyDescent="0.25">
      <c r="A8" s="683"/>
      <c r="B8" s="683"/>
      <c r="C8" s="683"/>
      <c r="D8" s="683"/>
      <c r="E8" s="683"/>
      <c r="F8" s="683"/>
      <c r="G8" s="683"/>
      <c r="H8" s="683"/>
      <c r="I8" s="683"/>
      <c r="J8" s="683"/>
      <c r="K8" s="683"/>
      <c r="L8" s="683"/>
    </row>
    <row r="9" spans="1:12" x14ac:dyDescent="0.25">
      <c r="A9" s="683"/>
      <c r="B9" s="683"/>
      <c r="C9" s="683"/>
      <c r="D9" s="683"/>
      <c r="E9" s="683"/>
      <c r="F9" s="683"/>
      <c r="G9" s="683"/>
      <c r="H9" s="683"/>
      <c r="I9" s="683"/>
      <c r="J9" s="683"/>
      <c r="K9" s="683"/>
      <c r="L9" s="683"/>
    </row>
    <row r="10" spans="1:12" x14ac:dyDescent="0.25">
      <c r="A10" s="683"/>
      <c r="B10" s="683"/>
      <c r="C10" s="683"/>
      <c r="D10" s="683"/>
      <c r="E10" s="683"/>
      <c r="F10" s="683"/>
      <c r="G10" s="683"/>
      <c r="H10" s="683"/>
      <c r="I10" s="683"/>
      <c r="J10" s="683"/>
      <c r="K10" s="683"/>
      <c r="L10" s="683"/>
    </row>
    <row r="11" spans="1:12" x14ac:dyDescent="0.25">
      <c r="A11" s="683"/>
      <c r="B11" s="683"/>
      <c r="C11" s="683"/>
      <c r="D11" s="683"/>
      <c r="E11" s="683"/>
      <c r="F11" s="683"/>
      <c r="G11" s="683"/>
      <c r="H11" s="683"/>
      <c r="I11" s="683"/>
      <c r="J11" s="683"/>
      <c r="K11" s="683"/>
      <c r="L11" s="683"/>
    </row>
    <row r="12" spans="1:12" x14ac:dyDescent="0.25">
      <c r="A12" s="683"/>
      <c r="B12" s="683"/>
      <c r="C12" s="683"/>
      <c r="D12" s="683"/>
      <c r="E12" s="683"/>
      <c r="F12" s="683"/>
      <c r="G12" s="683"/>
      <c r="H12" s="683"/>
      <c r="I12" s="683"/>
      <c r="J12" s="683"/>
      <c r="K12" s="683"/>
      <c r="L12" s="683"/>
    </row>
    <row r="13" spans="1:12" x14ac:dyDescent="0.25">
      <c r="A13" s="683"/>
      <c r="B13" s="683"/>
      <c r="C13" s="683"/>
      <c r="D13" s="683"/>
      <c r="E13" s="683"/>
      <c r="F13" s="683"/>
      <c r="G13" s="683"/>
      <c r="H13" s="683"/>
      <c r="I13" s="683"/>
      <c r="J13" s="683"/>
      <c r="K13" s="683"/>
      <c r="L13" s="683"/>
    </row>
    <row r="14" spans="1:12" x14ac:dyDescent="0.25">
      <c r="A14" s="683"/>
      <c r="B14" s="683"/>
      <c r="C14" s="683"/>
      <c r="D14" s="683"/>
      <c r="E14" s="683"/>
      <c r="F14" s="683"/>
      <c r="G14" s="683"/>
      <c r="H14" s="683"/>
      <c r="I14" s="683"/>
      <c r="J14" s="683"/>
      <c r="K14" s="683"/>
      <c r="L14" s="683"/>
    </row>
    <row r="15" spans="1:12" x14ac:dyDescent="0.25">
      <c r="A15" s="683"/>
      <c r="B15" s="683"/>
      <c r="C15" s="683"/>
      <c r="D15" s="683"/>
      <c r="E15" s="683"/>
      <c r="F15" s="683"/>
      <c r="G15" s="683"/>
      <c r="H15" s="683"/>
      <c r="I15" s="683"/>
      <c r="J15" s="683"/>
      <c r="K15" s="683"/>
      <c r="L15" s="683"/>
    </row>
    <row r="16" spans="1:12" x14ac:dyDescent="0.25">
      <c r="A16" s="683"/>
      <c r="B16" s="683"/>
      <c r="C16" s="683"/>
      <c r="D16" s="683"/>
      <c r="E16" s="683"/>
      <c r="F16" s="683"/>
      <c r="G16" s="683"/>
      <c r="H16" s="683"/>
      <c r="I16" s="683"/>
      <c r="J16" s="683"/>
      <c r="K16" s="683"/>
      <c r="L16" s="683"/>
    </row>
    <row r="17" spans="1:12" x14ac:dyDescent="0.25">
      <c r="A17" s="683"/>
      <c r="B17" s="683"/>
      <c r="C17" s="683"/>
      <c r="D17" s="683"/>
      <c r="E17" s="683"/>
      <c r="F17" s="683"/>
      <c r="G17" s="683"/>
      <c r="H17" s="683"/>
      <c r="I17" s="683"/>
      <c r="J17" s="683"/>
      <c r="K17" s="683"/>
      <c r="L17" s="683"/>
    </row>
    <row r="18" spans="1:12" x14ac:dyDescent="0.25">
      <c r="A18" s="683"/>
      <c r="B18" s="683"/>
      <c r="C18" s="683"/>
      <c r="D18" s="683"/>
      <c r="E18" s="683"/>
      <c r="F18" s="683"/>
      <c r="G18" s="683"/>
      <c r="H18" s="683"/>
      <c r="I18" s="683"/>
      <c r="J18" s="683"/>
      <c r="K18" s="683"/>
      <c r="L18" s="683"/>
    </row>
    <row r="19" spans="1:12" x14ac:dyDescent="0.25">
      <c r="A19" s="683"/>
      <c r="B19" s="683"/>
      <c r="C19" s="683"/>
      <c r="D19" s="683"/>
      <c r="E19" s="683"/>
      <c r="F19" s="683"/>
      <c r="G19" s="683"/>
      <c r="H19" s="683"/>
      <c r="I19" s="683"/>
      <c r="J19" s="683"/>
      <c r="K19" s="683"/>
      <c r="L19" s="683"/>
    </row>
    <row r="20" spans="1:12" x14ac:dyDescent="0.25">
      <c r="A20" s="683"/>
      <c r="B20" s="683"/>
      <c r="C20" s="683"/>
      <c r="D20" s="683"/>
      <c r="E20" s="683"/>
      <c r="F20" s="683"/>
      <c r="G20" s="683"/>
      <c r="H20" s="683"/>
      <c r="I20" s="683"/>
      <c r="J20" s="683"/>
      <c r="K20" s="683"/>
      <c r="L20" s="683"/>
    </row>
    <row r="21" spans="1:12" x14ac:dyDescent="0.25">
      <c r="A21" s="683"/>
      <c r="B21" s="683"/>
      <c r="C21" s="683"/>
      <c r="D21" s="683"/>
      <c r="E21" s="683"/>
      <c r="F21" s="683"/>
      <c r="G21" s="683"/>
      <c r="H21" s="683"/>
      <c r="I21" s="683"/>
      <c r="J21" s="683"/>
      <c r="K21" s="683"/>
      <c r="L21" s="683"/>
    </row>
    <row r="22" spans="1:12" x14ac:dyDescent="0.25">
      <c r="A22" s="683"/>
      <c r="B22" s="683"/>
      <c r="C22" s="683"/>
      <c r="D22" s="683"/>
      <c r="E22" s="683"/>
      <c r="F22" s="683"/>
      <c r="G22" s="683"/>
      <c r="H22" s="683"/>
      <c r="I22" s="683"/>
      <c r="J22" s="683"/>
      <c r="K22" s="683"/>
      <c r="L22" s="683"/>
    </row>
    <row r="23" spans="1:12" x14ac:dyDescent="0.25">
      <c r="A23" s="683"/>
      <c r="B23" s="683"/>
      <c r="C23" s="683"/>
      <c r="D23" s="683"/>
      <c r="E23" s="683"/>
      <c r="F23" s="683"/>
      <c r="G23" s="683"/>
      <c r="H23" s="683"/>
      <c r="I23" s="683"/>
      <c r="J23" s="683"/>
      <c r="K23" s="683"/>
      <c r="L23" s="683"/>
    </row>
    <row r="24" spans="1:12" x14ac:dyDescent="0.25">
      <c r="A24" s="683"/>
      <c r="B24" s="683"/>
      <c r="C24" s="683"/>
      <c r="D24" s="683"/>
      <c r="E24" s="683"/>
      <c r="F24" s="683"/>
      <c r="G24" s="683"/>
      <c r="H24" s="683"/>
      <c r="I24" s="683"/>
      <c r="J24" s="683"/>
      <c r="K24" s="683"/>
      <c r="L24" s="683"/>
    </row>
    <row r="25" spans="1:12" x14ac:dyDescent="0.25">
      <c r="A25" s="683"/>
      <c r="B25" s="683"/>
      <c r="C25" s="683"/>
      <c r="D25" s="683"/>
      <c r="E25" s="683"/>
      <c r="F25" s="683"/>
      <c r="G25" s="683"/>
      <c r="H25" s="683"/>
      <c r="I25" s="683"/>
      <c r="J25" s="683"/>
      <c r="K25" s="683"/>
      <c r="L25" s="683"/>
    </row>
    <row r="26" spans="1:12" x14ac:dyDescent="0.25">
      <c r="A26" s="683"/>
      <c r="B26" s="683"/>
      <c r="C26" s="683"/>
      <c r="D26" s="683"/>
      <c r="E26" s="683"/>
      <c r="F26" s="683"/>
      <c r="G26" s="683"/>
      <c r="H26" s="683"/>
      <c r="I26" s="683"/>
      <c r="J26" s="683"/>
      <c r="K26" s="683"/>
      <c r="L26" s="683"/>
    </row>
    <row r="27" spans="1:12" x14ac:dyDescent="0.25">
      <c r="A27" s="683"/>
      <c r="B27" s="683"/>
      <c r="C27" s="683"/>
      <c r="D27" s="683"/>
      <c r="E27" s="683"/>
      <c r="F27" s="683"/>
      <c r="G27" s="683"/>
      <c r="H27" s="683"/>
      <c r="I27" s="683"/>
      <c r="J27" s="683"/>
      <c r="K27" s="683"/>
      <c r="L27" s="683"/>
    </row>
    <row r="28" spans="1:12" x14ac:dyDescent="0.25">
      <c r="A28" s="683"/>
      <c r="B28" s="683"/>
      <c r="C28" s="683"/>
      <c r="D28" s="683"/>
      <c r="E28" s="683"/>
      <c r="F28" s="683"/>
      <c r="G28" s="683"/>
      <c r="H28" s="683"/>
      <c r="I28" s="683"/>
      <c r="J28" s="683"/>
      <c r="K28" s="683"/>
      <c r="L28" s="683"/>
    </row>
    <row r="29" spans="1:12" x14ac:dyDescent="0.25">
      <c r="A29" s="683"/>
      <c r="B29" s="683"/>
      <c r="C29" s="683"/>
      <c r="D29" s="683"/>
      <c r="E29" s="683"/>
      <c r="F29" s="683"/>
      <c r="G29" s="683"/>
      <c r="H29" s="683"/>
      <c r="I29" s="683"/>
      <c r="J29" s="683"/>
      <c r="K29" s="683"/>
      <c r="L29" s="683"/>
    </row>
    <row r="30" spans="1:12" x14ac:dyDescent="0.25">
      <c r="A30" s="683"/>
      <c r="B30" s="683"/>
      <c r="C30" s="683"/>
      <c r="D30" s="683"/>
      <c r="E30" s="683"/>
      <c r="F30" s="683"/>
      <c r="G30" s="683"/>
      <c r="H30" s="683"/>
      <c r="I30" s="683"/>
      <c r="J30" s="683"/>
      <c r="K30" s="683"/>
      <c r="L30" s="683"/>
    </row>
    <row r="31" spans="1:12" x14ac:dyDescent="0.25">
      <c r="A31" s="683"/>
      <c r="B31" s="683"/>
      <c r="C31" s="683"/>
      <c r="D31" s="683"/>
      <c r="E31" s="683"/>
      <c r="F31" s="683"/>
      <c r="G31" s="683"/>
      <c r="H31" s="683"/>
      <c r="I31" s="683"/>
      <c r="J31" s="683"/>
      <c r="K31" s="683"/>
      <c r="L31" s="683"/>
    </row>
    <row r="32" spans="1:12" x14ac:dyDescent="0.25">
      <c r="A32" s="683"/>
      <c r="B32" s="683"/>
      <c r="C32" s="683"/>
      <c r="D32" s="683"/>
      <c r="E32" s="683"/>
      <c r="F32" s="683"/>
      <c r="G32" s="683"/>
      <c r="H32" s="683"/>
      <c r="I32" s="683"/>
      <c r="J32" s="683"/>
      <c r="K32" s="683"/>
      <c r="L32" s="683"/>
    </row>
    <row r="33" spans="1:12" x14ac:dyDescent="0.25">
      <c r="A33" s="683"/>
      <c r="B33" s="683"/>
      <c r="C33" s="683"/>
      <c r="D33" s="683"/>
      <c r="E33" s="683"/>
      <c r="F33" s="683"/>
      <c r="G33" s="683"/>
      <c r="H33" s="683"/>
      <c r="I33" s="683"/>
      <c r="J33" s="683"/>
      <c r="K33" s="683"/>
      <c r="L33" s="683"/>
    </row>
    <row r="34" spans="1:12" x14ac:dyDescent="0.25">
      <c r="A34" s="683"/>
      <c r="B34" s="683"/>
      <c r="C34" s="683"/>
      <c r="D34" s="683"/>
      <c r="E34" s="683"/>
      <c r="F34" s="683"/>
      <c r="G34" s="683"/>
      <c r="H34" s="683"/>
      <c r="I34" s="683"/>
      <c r="J34" s="683"/>
      <c r="K34" s="683"/>
      <c r="L34" s="683"/>
    </row>
    <row r="35" spans="1:12" x14ac:dyDescent="0.25">
      <c r="A35" s="683"/>
      <c r="B35" s="683"/>
      <c r="C35" s="683"/>
      <c r="D35" s="683"/>
      <c r="E35" s="683"/>
      <c r="F35" s="683"/>
      <c r="G35" s="683"/>
      <c r="H35" s="683"/>
      <c r="I35" s="683"/>
      <c r="J35" s="683"/>
      <c r="K35" s="683"/>
      <c r="L35" s="683"/>
    </row>
    <row r="36" spans="1:12" x14ac:dyDescent="0.25">
      <c r="A36" s="683"/>
      <c r="B36" s="683"/>
      <c r="C36" s="683"/>
      <c r="D36" s="683"/>
      <c r="E36" s="683"/>
      <c r="F36" s="683"/>
      <c r="G36" s="683"/>
      <c r="H36" s="683"/>
      <c r="I36" s="683"/>
      <c r="J36" s="683"/>
      <c r="K36" s="683"/>
      <c r="L36" s="683"/>
    </row>
    <row r="37" spans="1:12" x14ac:dyDescent="0.25">
      <c r="A37" s="683"/>
      <c r="B37" s="683"/>
      <c r="C37" s="683"/>
      <c r="D37" s="683"/>
      <c r="E37" s="683"/>
      <c r="F37" s="683"/>
      <c r="G37" s="683"/>
      <c r="H37" s="683"/>
      <c r="I37" s="683"/>
      <c r="J37" s="683"/>
      <c r="K37" s="683"/>
      <c r="L37" s="683"/>
    </row>
    <row r="38" spans="1:12" x14ac:dyDescent="0.25">
      <c r="A38" s="683"/>
      <c r="B38" s="683"/>
      <c r="C38" s="683"/>
      <c r="D38" s="683"/>
      <c r="E38" s="683"/>
      <c r="F38" s="683"/>
      <c r="G38" s="683"/>
      <c r="H38" s="683"/>
      <c r="I38" s="683"/>
      <c r="J38" s="683"/>
      <c r="K38" s="683"/>
      <c r="L38" s="683"/>
    </row>
    <row r="39" spans="1:12" x14ac:dyDescent="0.25">
      <c r="A39" s="683"/>
      <c r="B39" s="683"/>
      <c r="C39" s="683"/>
      <c r="D39" s="683"/>
      <c r="E39" s="683"/>
      <c r="F39" s="683"/>
      <c r="G39" s="683"/>
      <c r="H39" s="683"/>
      <c r="I39" s="683"/>
      <c r="J39" s="683"/>
      <c r="K39" s="683"/>
      <c r="L39" s="683"/>
    </row>
    <row r="40" spans="1:12" x14ac:dyDescent="0.25">
      <c r="A40" s="683"/>
      <c r="B40" s="683"/>
      <c r="C40" s="683"/>
      <c r="D40" s="683"/>
      <c r="E40" s="683"/>
      <c r="F40" s="683"/>
      <c r="G40" s="683"/>
      <c r="H40" s="683"/>
      <c r="I40" s="683"/>
      <c r="J40" s="683"/>
      <c r="K40" s="683"/>
      <c r="L40" s="683"/>
    </row>
    <row r="41" spans="1:12" x14ac:dyDescent="0.25">
      <c r="A41" s="683"/>
      <c r="B41" s="683"/>
      <c r="C41" s="683"/>
      <c r="D41" s="683"/>
      <c r="E41" s="683"/>
      <c r="F41" s="683"/>
      <c r="G41" s="683"/>
      <c r="H41" s="683"/>
      <c r="I41" s="683"/>
      <c r="J41" s="683"/>
      <c r="K41" s="683"/>
      <c r="L41" s="683"/>
    </row>
    <row r="42" spans="1:12" x14ac:dyDescent="0.25">
      <c r="A42" s="683"/>
      <c r="B42" s="683"/>
      <c r="C42" s="683"/>
      <c r="D42" s="683"/>
      <c r="E42" s="683"/>
      <c r="F42" s="683"/>
      <c r="G42" s="683"/>
      <c r="H42" s="683"/>
      <c r="I42" s="683"/>
      <c r="J42" s="683"/>
      <c r="K42" s="683"/>
      <c r="L42" s="683"/>
    </row>
    <row r="43" spans="1:12" x14ac:dyDescent="0.25">
      <c r="A43" s="683"/>
      <c r="B43" s="683"/>
      <c r="C43" s="683"/>
      <c r="D43" s="683"/>
      <c r="E43" s="683"/>
      <c r="F43" s="683"/>
      <c r="G43" s="683"/>
      <c r="H43" s="683"/>
      <c r="I43" s="683"/>
      <c r="J43" s="683"/>
      <c r="K43" s="683"/>
      <c r="L43" s="683"/>
    </row>
    <row r="44" spans="1:12" x14ac:dyDescent="0.25">
      <c r="A44" s="683"/>
      <c r="B44" s="683"/>
      <c r="C44" s="683"/>
      <c r="D44" s="683"/>
      <c r="E44" s="683"/>
      <c r="F44" s="683"/>
      <c r="G44" s="683"/>
      <c r="H44" s="683"/>
      <c r="I44" s="683"/>
      <c r="J44" s="683"/>
      <c r="K44" s="683"/>
      <c r="L44" s="683"/>
    </row>
    <row r="45" spans="1:12" x14ac:dyDescent="0.25">
      <c r="A45" s="683"/>
      <c r="B45" s="683"/>
      <c r="C45" s="683"/>
      <c r="D45" s="683"/>
      <c r="E45" s="683"/>
      <c r="F45" s="683"/>
      <c r="G45" s="683"/>
      <c r="H45" s="683"/>
      <c r="I45" s="683"/>
      <c r="J45" s="683"/>
      <c r="K45" s="683"/>
      <c r="L45" s="683"/>
    </row>
    <row r="46" spans="1:12" x14ac:dyDescent="0.25">
      <c r="A46" s="683"/>
      <c r="B46" s="683"/>
      <c r="C46" s="683"/>
      <c r="D46" s="683"/>
      <c r="E46" s="683"/>
      <c r="F46" s="683"/>
      <c r="G46" s="683"/>
      <c r="H46" s="683"/>
      <c r="I46" s="683"/>
      <c r="J46" s="683"/>
      <c r="K46" s="683"/>
      <c r="L46" s="683"/>
    </row>
    <row r="47" spans="1:12" x14ac:dyDescent="0.25">
      <c r="A47" s="683"/>
      <c r="B47" s="683"/>
      <c r="C47" s="683"/>
      <c r="D47" s="683"/>
      <c r="E47" s="683"/>
      <c r="F47" s="683"/>
      <c r="G47" s="683"/>
      <c r="H47" s="683"/>
      <c r="I47" s="683"/>
      <c r="J47" s="683"/>
      <c r="K47" s="683"/>
      <c r="L47" s="683"/>
    </row>
    <row r="48" spans="1:12" x14ac:dyDescent="0.25">
      <c r="A48" s="683"/>
      <c r="B48" s="683"/>
      <c r="C48" s="683"/>
      <c r="D48" s="683"/>
      <c r="E48" s="683"/>
      <c r="F48" s="683"/>
      <c r="G48" s="683"/>
      <c r="H48" s="683"/>
      <c r="I48" s="683"/>
      <c r="J48" s="683"/>
      <c r="K48" s="683"/>
      <c r="L48" s="683"/>
    </row>
    <row r="49" spans="1:12" x14ac:dyDescent="0.25">
      <c r="A49" s="683"/>
      <c r="B49" s="683"/>
      <c r="C49" s="683"/>
      <c r="D49" s="683"/>
      <c r="E49" s="683"/>
      <c r="F49" s="683"/>
      <c r="G49" s="683"/>
      <c r="H49" s="683"/>
      <c r="I49" s="683"/>
      <c r="J49" s="683"/>
      <c r="K49" s="683"/>
      <c r="L49" s="683"/>
    </row>
    <row r="50" spans="1:12" x14ac:dyDescent="0.25">
      <c r="A50" s="683"/>
      <c r="B50" s="683"/>
      <c r="C50" s="683"/>
      <c r="D50" s="683"/>
      <c r="E50" s="683"/>
      <c r="F50" s="683"/>
      <c r="G50" s="683"/>
      <c r="H50" s="683"/>
      <c r="I50" s="683"/>
      <c r="J50" s="683"/>
      <c r="K50" s="683"/>
      <c r="L50" s="683"/>
    </row>
    <row r="51" spans="1:12" x14ac:dyDescent="0.25">
      <c r="A51" s="683"/>
      <c r="B51" s="683"/>
      <c r="C51" s="683"/>
      <c r="D51" s="683"/>
      <c r="E51" s="683"/>
      <c r="F51" s="683"/>
      <c r="G51" s="683"/>
      <c r="H51" s="683"/>
      <c r="I51" s="683"/>
      <c r="J51" s="683"/>
      <c r="K51" s="683"/>
      <c r="L51" s="683"/>
    </row>
    <row r="52" spans="1:12" x14ac:dyDescent="0.25">
      <c r="A52" s="683"/>
      <c r="B52" s="683"/>
      <c r="C52" s="683"/>
      <c r="D52" s="683"/>
      <c r="E52" s="683"/>
      <c r="F52" s="683"/>
      <c r="G52" s="683"/>
      <c r="H52" s="683"/>
      <c r="I52" s="683"/>
      <c r="J52" s="683"/>
      <c r="K52" s="683"/>
      <c r="L52" s="683"/>
    </row>
    <row r="53" spans="1:12" x14ac:dyDescent="0.25">
      <c r="A53" s="683"/>
      <c r="B53" s="683"/>
      <c r="C53" s="683"/>
      <c r="D53" s="683"/>
      <c r="E53" s="683"/>
      <c r="F53" s="683"/>
      <c r="G53" s="683"/>
      <c r="H53" s="683"/>
      <c r="I53" s="683"/>
      <c r="J53" s="683"/>
      <c r="K53" s="683"/>
      <c r="L53" s="683"/>
    </row>
    <row r="54" spans="1:12" x14ac:dyDescent="0.25">
      <c r="A54" s="683"/>
      <c r="B54" s="683"/>
      <c r="C54" s="683"/>
      <c r="D54" s="683"/>
      <c r="E54" s="683"/>
      <c r="F54" s="683"/>
      <c r="G54" s="683"/>
      <c r="H54" s="683"/>
      <c r="I54" s="683"/>
      <c r="J54" s="683"/>
      <c r="K54" s="683"/>
      <c r="L54" s="683"/>
    </row>
    <row r="55" spans="1:12" x14ac:dyDescent="0.25">
      <c r="A55" s="683"/>
      <c r="B55" s="683"/>
      <c r="C55" s="683"/>
      <c r="D55" s="683"/>
      <c r="E55" s="683"/>
      <c r="F55" s="683"/>
      <c r="G55" s="683"/>
      <c r="H55" s="683"/>
      <c r="I55" s="683"/>
      <c r="J55" s="683"/>
      <c r="K55" s="683"/>
      <c r="L55" s="683"/>
    </row>
    <row r="56" spans="1:12" x14ac:dyDescent="0.25">
      <c r="A56" s="683"/>
      <c r="B56" s="683"/>
      <c r="C56" s="683"/>
      <c r="D56" s="683"/>
      <c r="E56" s="683"/>
      <c r="F56" s="683"/>
      <c r="G56" s="683"/>
      <c r="H56" s="683"/>
      <c r="I56" s="683"/>
      <c r="J56" s="683"/>
      <c r="K56" s="683"/>
      <c r="L56" s="683"/>
    </row>
    <row r="57" spans="1:12" x14ac:dyDescent="0.25">
      <c r="A57" s="683"/>
      <c r="B57" s="683"/>
      <c r="C57" s="683"/>
      <c r="D57" s="683"/>
      <c r="E57" s="683"/>
      <c r="F57" s="683"/>
      <c r="G57" s="683"/>
      <c r="H57" s="683"/>
      <c r="I57" s="683"/>
      <c r="J57" s="683"/>
      <c r="K57" s="683"/>
      <c r="L57" s="683"/>
    </row>
    <row r="58" spans="1:12" x14ac:dyDescent="0.25">
      <c r="A58" s="683"/>
      <c r="B58" s="683"/>
      <c r="C58" s="683"/>
      <c r="D58" s="683"/>
      <c r="E58" s="683"/>
      <c r="F58" s="683"/>
      <c r="G58" s="683"/>
      <c r="H58" s="683"/>
      <c r="I58" s="683"/>
      <c r="J58" s="683"/>
      <c r="K58" s="683"/>
      <c r="L58" s="683"/>
    </row>
    <row r="59" spans="1:12" x14ac:dyDescent="0.25">
      <c r="A59" s="683"/>
      <c r="B59" s="683"/>
      <c r="C59" s="683"/>
      <c r="D59" s="683"/>
      <c r="E59" s="683"/>
      <c r="F59" s="683"/>
      <c r="G59" s="683"/>
      <c r="H59" s="683"/>
      <c r="I59" s="683"/>
      <c r="J59" s="683"/>
      <c r="K59" s="683"/>
      <c r="L59" s="683"/>
    </row>
    <row r="60" spans="1:12" x14ac:dyDescent="0.25">
      <c r="A60" s="683"/>
      <c r="B60" s="683"/>
      <c r="C60" s="683"/>
      <c r="D60" s="683"/>
      <c r="E60" s="683"/>
      <c r="F60" s="683"/>
      <c r="G60" s="683"/>
      <c r="H60" s="683"/>
      <c r="I60" s="683"/>
      <c r="J60" s="683"/>
      <c r="K60" s="683"/>
      <c r="L60" s="683"/>
    </row>
    <row r="61" spans="1:12" x14ac:dyDescent="0.25">
      <c r="A61" s="683"/>
      <c r="B61" s="683"/>
      <c r="C61" s="683"/>
      <c r="D61" s="683"/>
      <c r="E61" s="683"/>
      <c r="F61" s="683"/>
      <c r="G61" s="683"/>
      <c r="H61" s="683"/>
      <c r="I61" s="683"/>
      <c r="J61" s="683"/>
      <c r="K61" s="683"/>
      <c r="L61" s="683"/>
    </row>
    <row r="62" spans="1:12" x14ac:dyDescent="0.25">
      <c r="A62" s="683"/>
      <c r="B62" s="683"/>
      <c r="C62" s="683"/>
      <c r="D62" s="683"/>
      <c r="E62" s="683"/>
      <c r="F62" s="683"/>
      <c r="G62" s="683"/>
      <c r="H62" s="683"/>
      <c r="I62" s="683"/>
      <c r="J62" s="683"/>
      <c r="K62" s="683"/>
      <c r="L62" s="683"/>
    </row>
    <row r="63" spans="1:12" x14ac:dyDescent="0.25">
      <c r="A63" s="683"/>
      <c r="B63" s="683"/>
      <c r="C63" s="683"/>
      <c r="D63" s="683"/>
      <c r="E63" s="683"/>
      <c r="F63" s="683"/>
      <c r="G63" s="683"/>
      <c r="H63" s="683"/>
      <c r="I63" s="683"/>
      <c r="J63" s="683"/>
      <c r="K63" s="683"/>
      <c r="L63" s="683"/>
    </row>
    <row r="64" spans="1:12" x14ac:dyDescent="0.25">
      <c r="A64" s="683"/>
      <c r="B64" s="683"/>
      <c r="C64" s="683"/>
      <c r="D64" s="683"/>
      <c r="E64" s="683"/>
      <c r="F64" s="683"/>
      <c r="G64" s="683"/>
      <c r="H64" s="683"/>
      <c r="I64" s="683"/>
      <c r="J64" s="683"/>
      <c r="K64" s="683"/>
      <c r="L64" s="683"/>
    </row>
    <row r="65" spans="1:12" x14ac:dyDescent="0.25">
      <c r="A65" s="683"/>
      <c r="B65" s="683"/>
      <c r="C65" s="683"/>
      <c r="D65" s="683"/>
      <c r="E65" s="683"/>
      <c r="F65" s="683"/>
      <c r="G65" s="683"/>
      <c r="H65" s="683"/>
      <c r="I65" s="683"/>
      <c r="J65" s="683"/>
      <c r="K65" s="683"/>
      <c r="L65" s="683"/>
    </row>
    <row r="66" spans="1:12" x14ac:dyDescent="0.25">
      <c r="A66" s="683"/>
      <c r="B66" s="683"/>
      <c r="C66" s="683"/>
      <c r="D66" s="683"/>
      <c r="E66" s="683"/>
      <c r="F66" s="683"/>
      <c r="G66" s="683"/>
      <c r="H66" s="683"/>
      <c r="I66" s="683"/>
      <c r="J66" s="683"/>
      <c r="K66" s="683"/>
      <c r="L66" s="683"/>
    </row>
    <row r="67" spans="1:12" x14ac:dyDescent="0.25">
      <c r="A67" s="683"/>
      <c r="B67" s="683"/>
      <c r="C67" s="683"/>
      <c r="D67" s="683"/>
      <c r="E67" s="683"/>
      <c r="F67" s="683"/>
      <c r="G67" s="683"/>
      <c r="H67" s="683"/>
      <c r="I67" s="683"/>
      <c r="J67" s="683"/>
      <c r="K67" s="683"/>
      <c r="L67" s="683"/>
    </row>
    <row r="68" spans="1:12" x14ac:dyDescent="0.25">
      <c r="A68" s="683"/>
      <c r="B68" s="683"/>
      <c r="C68" s="683"/>
      <c r="D68" s="683"/>
      <c r="E68" s="683"/>
      <c r="F68" s="683"/>
      <c r="G68" s="683"/>
      <c r="H68" s="683"/>
      <c r="I68" s="683"/>
      <c r="J68" s="683"/>
      <c r="K68" s="683"/>
      <c r="L68" s="683"/>
    </row>
    <row r="69" spans="1:12" x14ac:dyDescent="0.25">
      <c r="A69" s="683"/>
      <c r="B69" s="683"/>
      <c r="C69" s="683"/>
      <c r="D69" s="683"/>
      <c r="E69" s="683"/>
      <c r="F69" s="683"/>
      <c r="G69" s="683"/>
      <c r="H69" s="683"/>
      <c r="I69" s="683"/>
      <c r="J69" s="683"/>
      <c r="K69" s="683"/>
      <c r="L69" s="683"/>
    </row>
    <row r="70" spans="1:12" x14ac:dyDescent="0.25">
      <c r="A70" s="683"/>
      <c r="B70" s="683"/>
      <c r="C70" s="683"/>
      <c r="D70" s="683"/>
      <c r="E70" s="683"/>
      <c r="F70" s="683"/>
      <c r="G70" s="683"/>
      <c r="H70" s="683"/>
      <c r="I70" s="683"/>
      <c r="J70" s="683"/>
      <c r="K70" s="683"/>
      <c r="L70" s="683"/>
    </row>
    <row r="71" spans="1:12" x14ac:dyDescent="0.25">
      <c r="A71" s="683"/>
      <c r="B71" s="683"/>
      <c r="C71" s="683"/>
      <c r="D71" s="683"/>
      <c r="E71" s="683"/>
      <c r="F71" s="683"/>
      <c r="G71" s="683"/>
      <c r="H71" s="683"/>
      <c r="I71" s="683"/>
      <c r="J71" s="683"/>
      <c r="K71" s="683"/>
      <c r="L71" s="683"/>
    </row>
    <row r="72" spans="1:12" x14ac:dyDescent="0.25">
      <c r="A72" s="683"/>
      <c r="B72" s="683"/>
      <c r="C72" s="683"/>
      <c r="D72" s="683"/>
      <c r="E72" s="683"/>
      <c r="F72" s="683"/>
      <c r="G72" s="683"/>
      <c r="H72" s="683"/>
      <c r="I72" s="683"/>
      <c r="J72" s="683"/>
      <c r="K72" s="683"/>
      <c r="L72" s="683"/>
    </row>
    <row r="73" spans="1:12" x14ac:dyDescent="0.25">
      <c r="A73" s="683"/>
      <c r="B73" s="683"/>
      <c r="C73" s="683"/>
      <c r="D73" s="683"/>
      <c r="E73" s="683"/>
      <c r="F73" s="683"/>
      <c r="G73" s="683"/>
      <c r="H73" s="683"/>
      <c r="I73" s="683"/>
      <c r="J73" s="683"/>
      <c r="K73" s="683"/>
      <c r="L73" s="683"/>
    </row>
    <row r="74" spans="1:12" x14ac:dyDescent="0.25">
      <c r="A74" s="683"/>
      <c r="B74" s="683"/>
      <c r="C74" s="683"/>
      <c r="D74" s="683"/>
      <c r="E74" s="683"/>
      <c r="F74" s="683"/>
      <c r="G74" s="683"/>
      <c r="H74" s="683"/>
      <c r="I74" s="683"/>
      <c r="J74" s="683"/>
      <c r="K74" s="683"/>
      <c r="L74" s="683"/>
    </row>
    <row r="75" spans="1:12" x14ac:dyDescent="0.25">
      <c r="A75" s="683"/>
      <c r="B75" s="683"/>
      <c r="C75" s="683"/>
      <c r="D75" s="683"/>
      <c r="E75" s="683"/>
      <c r="F75" s="683"/>
      <c r="G75" s="683"/>
      <c r="H75" s="683"/>
      <c r="I75" s="683"/>
      <c r="J75" s="683"/>
      <c r="K75" s="683"/>
      <c r="L75" s="683"/>
    </row>
    <row r="76" spans="1:12" x14ac:dyDescent="0.25">
      <c r="A76" s="683"/>
      <c r="B76" s="683"/>
      <c r="C76" s="683"/>
      <c r="D76" s="683"/>
      <c r="E76" s="683"/>
      <c r="F76" s="683"/>
      <c r="G76" s="683"/>
      <c r="H76" s="683"/>
      <c r="I76" s="683"/>
      <c r="J76" s="683"/>
      <c r="K76" s="683"/>
      <c r="L76" s="683"/>
    </row>
    <row r="77" spans="1:12" x14ac:dyDescent="0.25">
      <c r="A77" s="683"/>
      <c r="B77" s="683"/>
      <c r="C77" s="683"/>
      <c r="D77" s="683"/>
      <c r="E77" s="683"/>
      <c r="F77" s="683"/>
      <c r="G77" s="683"/>
      <c r="H77" s="683"/>
      <c r="I77" s="683"/>
      <c r="J77" s="683"/>
      <c r="K77" s="683"/>
      <c r="L77" s="683"/>
    </row>
    <row r="78" spans="1:12" x14ac:dyDescent="0.25">
      <c r="A78" s="683"/>
      <c r="B78" s="683"/>
      <c r="C78" s="683"/>
      <c r="D78" s="683"/>
      <c r="E78" s="683"/>
      <c r="F78" s="683"/>
      <c r="G78" s="683"/>
      <c r="H78" s="683"/>
      <c r="I78" s="683"/>
      <c r="J78" s="683"/>
      <c r="K78" s="683"/>
      <c r="L78" s="683"/>
    </row>
    <row r="79" spans="1:12" x14ac:dyDescent="0.25">
      <c r="A79" s="683"/>
      <c r="B79" s="683"/>
      <c r="C79" s="683"/>
      <c r="D79" s="683"/>
      <c r="E79" s="683"/>
      <c r="F79" s="683"/>
      <c r="G79" s="683"/>
      <c r="H79" s="683"/>
      <c r="I79" s="683"/>
      <c r="J79" s="683"/>
      <c r="K79" s="683"/>
      <c r="L79" s="683"/>
    </row>
    <row r="80" spans="1:12" x14ac:dyDescent="0.25">
      <c r="A80" s="683"/>
      <c r="B80" s="683"/>
      <c r="C80" s="683"/>
      <c r="D80" s="683"/>
      <c r="E80" s="683"/>
      <c r="F80" s="683"/>
      <c r="G80" s="683"/>
      <c r="H80" s="683"/>
      <c r="I80" s="683"/>
      <c r="J80" s="683"/>
      <c r="K80" s="683"/>
      <c r="L80" s="683"/>
    </row>
    <row r="81" spans="1:12" x14ac:dyDescent="0.25">
      <c r="A81" s="683"/>
      <c r="B81" s="683"/>
      <c r="C81" s="683"/>
      <c r="D81" s="683"/>
      <c r="E81" s="683"/>
      <c r="F81" s="683"/>
      <c r="G81" s="683"/>
      <c r="H81" s="683"/>
      <c r="I81" s="683"/>
      <c r="J81" s="683"/>
      <c r="K81" s="683"/>
      <c r="L81" s="683"/>
    </row>
    <row r="82" spans="1:12" x14ac:dyDescent="0.25">
      <c r="A82" s="683"/>
      <c r="B82" s="683"/>
      <c r="C82" s="683"/>
      <c r="D82" s="683"/>
      <c r="E82" s="683"/>
      <c r="F82" s="683"/>
      <c r="G82" s="683"/>
      <c r="H82" s="683"/>
      <c r="I82" s="683"/>
      <c r="J82" s="683"/>
      <c r="K82" s="683"/>
      <c r="L82" s="683"/>
    </row>
    <row r="83" spans="1:12" x14ac:dyDescent="0.25">
      <c r="A83" s="683"/>
      <c r="B83" s="683"/>
      <c r="C83" s="683"/>
      <c r="D83" s="683"/>
      <c r="E83" s="683"/>
      <c r="F83" s="683"/>
      <c r="G83" s="683"/>
      <c r="H83" s="683"/>
      <c r="I83" s="683"/>
      <c r="J83" s="683"/>
      <c r="K83" s="683"/>
      <c r="L83" s="683"/>
    </row>
    <row r="84" spans="1:12" x14ac:dyDescent="0.25">
      <c r="A84" s="683"/>
      <c r="B84" s="683"/>
      <c r="C84" s="683"/>
      <c r="D84" s="683"/>
      <c r="E84" s="683"/>
      <c r="F84" s="683"/>
      <c r="G84" s="683"/>
      <c r="H84" s="683"/>
      <c r="I84" s="683"/>
      <c r="J84" s="683"/>
      <c r="K84" s="683"/>
      <c r="L84" s="683"/>
    </row>
    <row r="85" spans="1:12" x14ac:dyDescent="0.25">
      <c r="A85" s="683"/>
      <c r="B85" s="683"/>
      <c r="C85" s="683"/>
      <c r="D85" s="683"/>
      <c r="E85" s="683"/>
      <c r="F85" s="683"/>
      <c r="G85" s="683"/>
      <c r="H85" s="683"/>
      <c r="I85" s="683"/>
      <c r="J85" s="683"/>
      <c r="K85" s="683"/>
      <c r="L85" s="683"/>
    </row>
    <row r="86" spans="1:12" x14ac:dyDescent="0.25">
      <c r="A86" s="683"/>
      <c r="B86" s="683"/>
      <c r="C86" s="683"/>
      <c r="D86" s="683"/>
      <c r="E86" s="683"/>
      <c r="F86" s="683"/>
      <c r="G86" s="683"/>
      <c r="H86" s="683"/>
      <c r="I86" s="683"/>
      <c r="J86" s="683"/>
      <c r="K86" s="683"/>
      <c r="L86" s="683"/>
    </row>
    <row r="87" spans="1:12" x14ac:dyDescent="0.25">
      <c r="A87" s="683"/>
      <c r="B87" s="683"/>
      <c r="C87" s="683"/>
      <c r="D87" s="683"/>
      <c r="E87" s="683"/>
      <c r="F87" s="683"/>
      <c r="G87" s="683"/>
      <c r="H87" s="683"/>
      <c r="I87" s="683"/>
      <c r="J87" s="683"/>
      <c r="K87" s="683"/>
      <c r="L87" s="683"/>
    </row>
    <row r="88" spans="1:12" x14ac:dyDescent="0.25">
      <c r="A88" s="683"/>
      <c r="B88" s="683"/>
      <c r="C88" s="683"/>
      <c r="D88" s="683"/>
      <c r="E88" s="683"/>
      <c r="F88" s="683"/>
      <c r="G88" s="683"/>
      <c r="H88" s="683"/>
      <c r="I88" s="683"/>
      <c r="J88" s="683"/>
      <c r="K88" s="683"/>
      <c r="L88" s="683"/>
    </row>
    <row r="89" spans="1:12" x14ac:dyDescent="0.25">
      <c r="A89" s="683"/>
      <c r="B89" s="683"/>
      <c r="C89" s="683"/>
      <c r="D89" s="683"/>
      <c r="E89" s="683"/>
      <c r="F89" s="683"/>
      <c r="G89" s="683"/>
      <c r="H89" s="683"/>
      <c r="I89" s="683"/>
      <c r="J89" s="683"/>
      <c r="K89" s="683"/>
      <c r="L89" s="683"/>
    </row>
    <row r="90" spans="1:12" x14ac:dyDescent="0.25">
      <c r="A90" s="683"/>
      <c r="B90" s="683"/>
      <c r="C90" s="683"/>
      <c r="D90" s="683"/>
      <c r="E90" s="683"/>
      <c r="F90" s="683"/>
      <c r="G90" s="683"/>
      <c r="H90" s="683"/>
      <c r="I90" s="683"/>
      <c r="J90" s="683"/>
      <c r="K90" s="683"/>
      <c r="L90" s="683"/>
    </row>
    <row r="91" spans="1:12" x14ac:dyDescent="0.25">
      <c r="A91" s="683"/>
      <c r="B91" s="683"/>
      <c r="C91" s="683"/>
      <c r="D91" s="683"/>
      <c r="E91" s="683"/>
      <c r="F91" s="683"/>
      <c r="G91" s="683"/>
      <c r="H91" s="683"/>
      <c r="I91" s="683"/>
      <c r="J91" s="683"/>
      <c r="K91" s="683"/>
      <c r="L91" s="683"/>
    </row>
    <row r="92" spans="1:12" x14ac:dyDescent="0.25">
      <c r="A92" s="683"/>
      <c r="B92" s="683"/>
      <c r="C92" s="683"/>
      <c r="D92" s="683"/>
      <c r="E92" s="683"/>
      <c r="F92" s="683"/>
      <c r="G92" s="683"/>
      <c r="H92" s="683"/>
      <c r="I92" s="683"/>
      <c r="J92" s="683"/>
      <c r="K92" s="683"/>
      <c r="L92" s="683"/>
    </row>
    <row r="93" spans="1:12" x14ac:dyDescent="0.25">
      <c r="A93" s="683"/>
      <c r="B93" s="683"/>
      <c r="C93" s="683"/>
      <c r="D93" s="683"/>
      <c r="E93" s="683"/>
      <c r="F93" s="683"/>
      <c r="G93" s="683"/>
      <c r="H93" s="683"/>
      <c r="I93" s="683"/>
      <c r="J93" s="683"/>
      <c r="K93" s="683"/>
      <c r="L93" s="683"/>
    </row>
    <row r="94" spans="1:12" x14ac:dyDescent="0.25">
      <c r="A94" s="683"/>
      <c r="B94" s="683"/>
      <c r="C94" s="683"/>
      <c r="D94" s="683"/>
      <c r="E94" s="683"/>
      <c r="F94" s="683"/>
      <c r="G94" s="683"/>
      <c r="H94" s="683"/>
      <c r="I94" s="683"/>
      <c r="J94" s="683"/>
      <c r="K94" s="683"/>
      <c r="L94" s="683"/>
    </row>
    <row r="95" spans="1:12" x14ac:dyDescent="0.25">
      <c r="A95" s="683"/>
      <c r="B95" s="683"/>
      <c r="C95" s="683"/>
      <c r="D95" s="683"/>
      <c r="E95" s="683"/>
      <c r="F95" s="683"/>
      <c r="G95" s="683"/>
      <c r="H95" s="683"/>
      <c r="I95" s="683"/>
      <c r="J95" s="683"/>
      <c r="K95" s="683"/>
      <c r="L95" s="683"/>
    </row>
    <row r="96" spans="1:12" x14ac:dyDescent="0.25">
      <c r="A96" s="683"/>
      <c r="B96" s="683"/>
      <c r="C96" s="683"/>
      <c r="D96" s="683"/>
      <c r="E96" s="683"/>
      <c r="F96" s="683"/>
      <c r="G96" s="683"/>
      <c r="H96" s="683"/>
      <c r="I96" s="683"/>
      <c r="J96" s="683"/>
      <c r="K96" s="683"/>
      <c r="L96" s="683"/>
    </row>
    <row r="97" spans="1:12" x14ac:dyDescent="0.25">
      <c r="A97" s="683"/>
      <c r="B97" s="683"/>
      <c r="C97" s="683"/>
      <c r="D97" s="683"/>
      <c r="E97" s="683"/>
      <c r="F97" s="683"/>
      <c r="G97" s="683"/>
      <c r="H97" s="683"/>
      <c r="I97" s="683"/>
      <c r="J97" s="683"/>
      <c r="K97" s="683"/>
      <c r="L97" s="683"/>
    </row>
    <row r="98" spans="1:12" x14ac:dyDescent="0.25">
      <c r="A98" s="683"/>
      <c r="B98" s="683"/>
      <c r="C98" s="683"/>
      <c r="D98" s="683"/>
      <c r="E98" s="683"/>
      <c r="F98" s="683"/>
      <c r="G98" s="683"/>
      <c r="H98" s="683"/>
      <c r="I98" s="683"/>
      <c r="J98" s="683"/>
      <c r="K98" s="683"/>
      <c r="L98" s="683"/>
    </row>
    <row r="99" spans="1:12" x14ac:dyDescent="0.25">
      <c r="A99" s="683"/>
      <c r="B99" s="683"/>
      <c r="C99" s="683"/>
      <c r="D99" s="683"/>
      <c r="E99" s="683"/>
      <c r="F99" s="683"/>
      <c r="G99" s="683"/>
      <c r="H99" s="683"/>
      <c r="I99" s="683"/>
      <c r="J99" s="683"/>
      <c r="K99" s="683"/>
      <c r="L99" s="683"/>
    </row>
    <row r="100" spans="1:12" x14ac:dyDescent="0.25">
      <c r="A100" s="683"/>
      <c r="B100" s="683"/>
      <c r="C100" s="683"/>
      <c r="D100" s="683"/>
      <c r="E100" s="683"/>
      <c r="F100" s="683"/>
      <c r="G100" s="683"/>
      <c r="H100" s="683"/>
      <c r="I100" s="683"/>
      <c r="J100" s="683"/>
      <c r="K100" s="683"/>
      <c r="L100" s="683"/>
    </row>
  </sheetData>
  <sheetProtection algorithmName="SHA-512" hashValue="/mN/FKdelCNQlQntdW3Vqc/u8M0lB5CcqmSn8j/Y8QqPGaoW0I8U8aKX4iCvAUEkv4wBUAUia1/oW7vgz81sYg==" saltValue="SIRZv+/W6F9QlXvwmWyKvw=="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4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beffc9a-20b7-4042-8f7e-b1752d0cd719" xsi:nil="true"/>
    <lcf76f155ced4ddcb4097134ff3c332f xmlns="14810463-1c38-4214-a37f-aa316fb64bf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4372CFC1D5ADB4987F837B589996FE3" ma:contentTypeVersion="9" ma:contentTypeDescription="Create a new document." ma:contentTypeScope="" ma:versionID="14b60f888d1860265f76e281564bbb18">
  <xsd:schema xmlns:xsd="http://www.w3.org/2001/XMLSchema" xmlns:xs="http://www.w3.org/2001/XMLSchema" xmlns:p="http://schemas.microsoft.com/office/2006/metadata/properties" xmlns:ns2="14810463-1c38-4214-a37f-aa316fb64bf9" xmlns:ns3="2beffc9a-20b7-4042-8f7e-b1752d0cd719" targetNamespace="http://schemas.microsoft.com/office/2006/metadata/properties" ma:root="true" ma:fieldsID="a6f4e7aa9bd1e7ee57b1378e1fb8861e" ns2:_="" ns3:_="">
    <xsd:import namespace="14810463-1c38-4214-a37f-aa316fb64bf9"/>
    <xsd:import namespace="2beffc9a-20b7-4042-8f7e-b1752d0cd71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810463-1c38-4214-a37f-aa316fb64b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f5eb83c-8437-443b-a02f-8b745e9523c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effc9a-20b7-4042-8f7e-b1752d0cd71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25fe72b-541f-4b9a-b460-deecd68421e0}" ma:internalName="TaxCatchAll" ma:showField="CatchAllData" ma:web="2beffc9a-20b7-4042-8f7e-b1752d0cd7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ED1994-9627-4F41-A394-5444C89D1384}">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2beffc9a-20b7-4042-8f7e-b1752d0cd719"/>
    <ds:schemaRef ds:uri="http://purl.org/dc/terms/"/>
    <ds:schemaRef ds:uri="14810463-1c38-4214-a37f-aa316fb64bf9"/>
    <ds:schemaRef ds:uri="http://www.w3.org/XML/1998/namespace"/>
    <ds:schemaRef ds:uri="http://purl.org/dc/dcmitype/"/>
  </ds:schemaRefs>
</ds:datastoreItem>
</file>

<file path=customXml/itemProps2.xml><?xml version="1.0" encoding="utf-8"?>
<ds:datastoreItem xmlns:ds="http://schemas.openxmlformats.org/officeDocument/2006/customXml" ds:itemID="{9F118BF6-4427-4F69-9BAA-3CCFA6C020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810463-1c38-4214-a37f-aa316fb64bf9"/>
    <ds:schemaRef ds:uri="2beffc9a-20b7-4042-8f7e-b1752d0cd7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1E7696-A7A6-42AD-A1BD-8F9F01A055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Summary</vt:lpstr>
      <vt:lpstr>T's &amp; C's</vt:lpstr>
      <vt:lpstr>1. Fascias</vt:lpstr>
      <vt:lpstr>2. Power &amp; Lighting</vt:lpstr>
      <vt:lpstr>3. Shell Scheme Extras </vt:lpstr>
      <vt:lpstr>Shell Scheme Extras - Image</vt:lpstr>
      <vt:lpstr>4. Branding</vt:lpstr>
      <vt:lpstr>Branding Images</vt:lpstr>
      <vt:lpstr>Graphic Specifications</vt:lpstr>
      <vt:lpstr>5. Instant Packages</vt:lpstr>
      <vt:lpstr>Instant Package Images</vt:lpstr>
      <vt:lpstr>6. Furniture </vt:lpstr>
      <vt:lpstr>Furniture Images </vt:lpstr>
      <vt:lpstr>7. AV &amp; IT</vt:lpstr>
      <vt:lpstr>'1. Fascias'!Print_Area</vt:lpstr>
      <vt:lpstr>'2. Power &amp; Lighting'!Print_Area</vt:lpstr>
      <vt:lpstr>'3. Shell Scheme Extras '!Print_Area</vt:lpstr>
      <vt:lpstr>'4. Branding'!Print_Area</vt:lpstr>
      <vt:lpstr>'5. Instant Packages'!Print_Area</vt:lpstr>
      <vt:lpstr>'6. Furniture '!Print_Area</vt:lpstr>
      <vt:lpstr>'7. AV &amp; IT'!Print_Area</vt:lpstr>
      <vt:lpstr>'Branding Images'!Print_Area</vt:lpstr>
      <vt:lpstr>'Furniture Images '!Print_Area</vt:lpstr>
      <vt:lpstr>'Graphic Specifications'!Print_Area</vt:lpstr>
      <vt:lpstr>'Instant Package Images'!Print_Area</vt:lpstr>
      <vt:lpstr>'Shell Scheme Extras - Image'!Print_Area</vt:lpstr>
      <vt:lpstr>Summary!Print_Area</vt:lpstr>
      <vt:lpstr>'5. Instant Packages'!Print_Titles</vt:lpstr>
      <vt:lpstr>'6. Furniture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Gemma</dc:creator>
  <cp:keywords/>
  <dc:description/>
  <cp:lastModifiedBy>Jeremy Holzner</cp:lastModifiedBy>
  <cp:revision/>
  <cp:lastPrinted>2022-12-01T11:35:47Z</cp:lastPrinted>
  <dcterms:created xsi:type="dcterms:W3CDTF">2012-06-19T08:39:16Z</dcterms:created>
  <dcterms:modified xsi:type="dcterms:W3CDTF">2023-02-01T21:37:36Z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0x010100A4372CFC1D5ADB4987F837B589996FE3</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